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3.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erformance (Working Folder)\Performance Monitoring\202223\Working folder\LDL\"/>
    </mc:Choice>
  </mc:AlternateContent>
  <bookViews>
    <workbookView xWindow="0" yWindow="0" windowWidth="23040" windowHeight="8610"/>
  </bookViews>
  <sheets>
    <sheet name="1. All Data" sheetId="1" r:id="rId1"/>
    <sheet name="Q1 Summary" sheetId="9" r:id="rId2"/>
    <sheet name="Q2 Summary" sheetId="14" state="hidden" r:id="rId3"/>
    <sheet name="Q3 Summary" sheetId="15" state="hidden" r:id="rId4"/>
    <sheet name="Q4 Summary" sheetId="16" state="hidden" r:id="rId5"/>
    <sheet name="2a. % By Priority" sheetId="5" r:id="rId6"/>
    <sheet name="2b. Charts by Priority" sheetId="6" r:id="rId7"/>
    <sheet name="3a. % by Portfolio" sheetId="7" r:id="rId8"/>
    <sheet name="3b. Charts by Portfolio" sheetId="8" r:id="rId9"/>
    <sheet name="4. Status Tracking" sheetId="10" state="hidden" r:id="rId10"/>
    <sheet name="Custom Pivot" sheetId="17" r:id="rId11"/>
  </sheets>
  <definedNames>
    <definedName name="_xlnm._FilterDatabase" localSheetId="0" hidden="1">'1. All Data'!$A$2:$AE$131</definedName>
    <definedName name="_Toc382250483" localSheetId="0">'1. All Data'!$B$73</definedName>
    <definedName name="OLE_LINK3" localSheetId="0">'1. All Data'!$D$39</definedName>
    <definedName name="_xlnm.Print_Area" localSheetId="0">'1. All Data'!$A$1:$AC$131</definedName>
    <definedName name="_xlnm.Print_Area" localSheetId="1">'Q1 Summary'!$A$1:$H$15</definedName>
    <definedName name="_xlnm.Print_Area" localSheetId="2">'Q2 Summary'!$A$1:$H$15</definedName>
    <definedName name="_xlnm.Print_Area" localSheetId="3">'Q3 Summary'!$A$1:$H$15</definedName>
    <definedName name="_xlnm.Print_Area" localSheetId="4">'Q4 Summary'!$A$1:$H$15</definedName>
    <definedName name="_xlnm.Print_Titles" localSheetId="0">'1. All Data'!$2:$2</definedName>
  </definedNames>
  <calcPr calcId="162913"/>
  <pivotCaches>
    <pivotCache cacheId="0" r:id="rId1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88" i="7" l="1"/>
  <c r="X87" i="7"/>
  <c r="X86" i="7"/>
  <c r="X85" i="7"/>
  <c r="X84" i="7"/>
  <c r="X83" i="7"/>
  <c r="X82" i="7"/>
  <c r="X81" i="7"/>
  <c r="X80" i="7"/>
  <c r="X79" i="7"/>
  <c r="X78" i="7"/>
  <c r="Q88" i="7"/>
  <c r="Q87" i="7"/>
  <c r="Q86" i="7"/>
  <c r="Q85" i="7"/>
  <c r="Q84" i="7"/>
  <c r="Q83" i="7"/>
  <c r="Q80" i="7"/>
  <c r="Q79" i="7"/>
  <c r="Q78" i="7"/>
  <c r="J88" i="7"/>
  <c r="J87" i="7"/>
  <c r="J86" i="7"/>
  <c r="J85" i="7"/>
  <c r="J84" i="7"/>
  <c r="J83" i="7"/>
  <c r="J80" i="7"/>
  <c r="J79" i="7"/>
  <c r="J78" i="7"/>
  <c r="C88" i="7"/>
  <c r="C87" i="7"/>
  <c r="C86" i="7"/>
  <c r="C85" i="7"/>
  <c r="C84" i="7"/>
  <c r="C83" i="7"/>
  <c r="C80" i="7"/>
  <c r="C79" i="7"/>
  <c r="C78" i="7"/>
  <c r="X70" i="7"/>
  <c r="X69" i="7"/>
  <c r="X68" i="7"/>
  <c r="X67" i="7"/>
  <c r="X66" i="7"/>
  <c r="X65" i="7"/>
  <c r="X64" i="7"/>
  <c r="X63" i="7"/>
  <c r="X62" i="7"/>
  <c r="X61" i="7"/>
  <c r="X60" i="7"/>
  <c r="Q70" i="7"/>
  <c r="Q69" i="7"/>
  <c r="Q68" i="7"/>
  <c r="Q67" i="7"/>
  <c r="Q66" i="7"/>
  <c r="Q65" i="7"/>
  <c r="Q62" i="7"/>
  <c r="Q61" i="7"/>
  <c r="Q60" i="7"/>
  <c r="J70" i="7"/>
  <c r="J69" i="7"/>
  <c r="J68" i="7"/>
  <c r="J67" i="7"/>
  <c r="J66" i="7"/>
  <c r="J65" i="7"/>
  <c r="J62" i="7"/>
  <c r="J61" i="7"/>
  <c r="J60" i="7"/>
  <c r="C70" i="7"/>
  <c r="C69" i="7"/>
  <c r="C68" i="7"/>
  <c r="C67" i="7"/>
  <c r="C66" i="7"/>
  <c r="C65" i="7"/>
  <c r="C62" i="7"/>
  <c r="C61" i="7"/>
  <c r="C60" i="7"/>
  <c r="X52" i="7"/>
  <c r="X51" i="7"/>
  <c r="X50" i="7"/>
  <c r="X49" i="7"/>
  <c r="X48" i="7"/>
  <c r="X47" i="7"/>
  <c r="X46" i="7"/>
  <c r="X45" i="7"/>
  <c r="X44" i="7"/>
  <c r="X43" i="7"/>
  <c r="X42" i="7"/>
  <c r="Q52" i="7"/>
  <c r="Q51" i="7"/>
  <c r="Q50" i="7"/>
  <c r="Q49" i="7"/>
  <c r="Q48" i="7"/>
  <c r="Q47" i="7"/>
  <c r="Q44" i="7"/>
  <c r="Q43" i="7"/>
  <c r="Q42" i="7"/>
  <c r="J52" i="7"/>
  <c r="J51" i="7"/>
  <c r="J50" i="7"/>
  <c r="J49" i="7"/>
  <c r="J48" i="7"/>
  <c r="J47" i="7"/>
  <c r="J44" i="7"/>
  <c r="J43" i="7"/>
  <c r="J42" i="7"/>
  <c r="C52" i="7"/>
  <c r="C51" i="7"/>
  <c r="C50" i="7"/>
  <c r="C49" i="7"/>
  <c r="C48" i="7"/>
  <c r="C47" i="7"/>
  <c r="C44" i="7"/>
  <c r="C43" i="7"/>
  <c r="C42" i="7"/>
  <c r="X34" i="7"/>
  <c r="X33" i="7"/>
  <c r="X32" i="7"/>
  <c r="X31" i="7"/>
  <c r="X30" i="7"/>
  <c r="X29" i="7"/>
  <c r="X28" i="7"/>
  <c r="X27" i="7"/>
  <c r="X26" i="7"/>
  <c r="X25" i="7"/>
  <c r="X24" i="7"/>
  <c r="Q34" i="7"/>
  <c r="Q33" i="7"/>
  <c r="Q32" i="7"/>
  <c r="Q31" i="7"/>
  <c r="Q30" i="7"/>
  <c r="Q29" i="7"/>
  <c r="Q26" i="7"/>
  <c r="Q25" i="7"/>
  <c r="Q24" i="7"/>
  <c r="J34" i="7"/>
  <c r="J33" i="7"/>
  <c r="J32" i="7"/>
  <c r="J31" i="7"/>
  <c r="J30" i="7"/>
  <c r="J29" i="7"/>
  <c r="J26" i="7"/>
  <c r="J25" i="7"/>
  <c r="J24" i="7"/>
  <c r="C34" i="7"/>
  <c r="C33" i="7"/>
  <c r="C32" i="7"/>
  <c r="C31" i="7"/>
  <c r="C30" i="7"/>
  <c r="C29" i="7"/>
  <c r="C26" i="7"/>
  <c r="C25" i="7"/>
  <c r="C24" i="7"/>
  <c r="X15" i="7"/>
  <c r="X14" i="7"/>
  <c r="X13" i="7"/>
  <c r="X12" i="7"/>
  <c r="X11" i="7"/>
  <c r="X10" i="7"/>
  <c r="X9" i="7"/>
  <c r="X8" i="7"/>
  <c r="X7" i="7"/>
  <c r="X6" i="7"/>
  <c r="X5" i="7"/>
  <c r="Q5" i="7"/>
  <c r="J15" i="7"/>
  <c r="J14" i="7"/>
  <c r="J13" i="7"/>
  <c r="J12" i="7"/>
  <c r="J11" i="7"/>
  <c r="J10" i="7"/>
  <c r="J7" i="7"/>
  <c r="J6" i="7"/>
  <c r="J5" i="7"/>
  <c r="C15" i="7"/>
  <c r="C14" i="7"/>
  <c r="C13" i="7"/>
  <c r="C12" i="7"/>
  <c r="C11" i="7"/>
  <c r="C10" i="7"/>
  <c r="C7" i="7"/>
  <c r="C6" i="7"/>
  <c r="C5" i="7"/>
  <c r="X49" i="5"/>
  <c r="X31" i="5"/>
  <c r="X33" i="5"/>
  <c r="X32" i="5"/>
  <c r="X30" i="5"/>
  <c r="X29" i="5"/>
  <c r="X28" i="5"/>
  <c r="X27" i="5"/>
  <c r="X26" i="5"/>
  <c r="X25" i="5"/>
  <c r="X24" i="5"/>
  <c r="X23" i="5"/>
  <c r="Q33" i="5"/>
  <c r="Q32" i="5"/>
  <c r="Q31" i="5"/>
  <c r="Q30" i="5"/>
  <c r="Q29" i="5"/>
  <c r="Q28" i="5"/>
  <c r="Q25" i="5"/>
  <c r="Q24" i="5"/>
  <c r="Q23" i="5"/>
  <c r="J33" i="5"/>
  <c r="J32" i="5"/>
  <c r="J31" i="5"/>
  <c r="J30" i="5"/>
  <c r="J29" i="5"/>
  <c r="J28" i="5"/>
  <c r="J25" i="5"/>
  <c r="J24" i="5"/>
  <c r="J23" i="5"/>
  <c r="C33" i="5"/>
  <c r="C32" i="5"/>
  <c r="C31" i="5"/>
  <c r="C30" i="5"/>
  <c r="C29" i="5"/>
  <c r="C28" i="5"/>
  <c r="C25" i="5"/>
  <c r="C24" i="5"/>
  <c r="C23" i="5"/>
  <c r="G12" i="16" l="1"/>
  <c r="G12" i="15"/>
  <c r="X15" i="5"/>
  <c r="X14" i="5"/>
  <c r="X13" i="5"/>
  <c r="X12" i="5"/>
  <c r="X11" i="5"/>
  <c r="X10" i="5"/>
  <c r="Q11" i="5" l="1"/>
  <c r="Q10" i="5"/>
  <c r="J15" i="5" l="1"/>
  <c r="J14" i="5"/>
  <c r="J13" i="5"/>
  <c r="J12" i="5"/>
  <c r="J11" i="5"/>
  <c r="J10" i="5"/>
  <c r="J6" i="5"/>
  <c r="J5" i="5"/>
  <c r="X69" i="5" l="1"/>
  <c r="X68" i="5"/>
  <c r="X67" i="5"/>
  <c r="X66" i="5"/>
  <c r="X65" i="5"/>
  <c r="X64" i="5"/>
  <c r="X63" i="5"/>
  <c r="X62" i="5"/>
  <c r="X61" i="5"/>
  <c r="X60" i="5"/>
  <c r="X59" i="5"/>
  <c r="X51" i="5"/>
  <c r="X50" i="5"/>
  <c r="X48" i="5"/>
  <c r="X47" i="5"/>
  <c r="X46" i="5"/>
  <c r="X45" i="5"/>
  <c r="X44" i="5"/>
  <c r="X43" i="5"/>
  <c r="X42" i="5"/>
  <c r="X41" i="5"/>
  <c r="X9" i="5"/>
  <c r="X8" i="5"/>
  <c r="X7" i="5"/>
  <c r="X6" i="5"/>
  <c r="X5" i="5"/>
  <c r="Q69" i="5"/>
  <c r="Q68" i="5"/>
  <c r="Q67" i="5"/>
  <c r="Q66" i="5"/>
  <c r="Q65" i="5"/>
  <c r="Q64" i="5"/>
  <c r="Q61" i="5"/>
  <c r="Q60" i="5"/>
  <c r="Q59" i="5"/>
  <c r="Q51" i="5"/>
  <c r="Q50" i="5"/>
  <c r="Q49" i="5"/>
  <c r="Q48" i="5"/>
  <c r="Q47" i="5"/>
  <c r="Q46" i="5"/>
  <c r="Q43" i="5"/>
  <c r="Q42" i="5"/>
  <c r="Q41" i="5"/>
  <c r="Q7" i="5"/>
  <c r="Q6" i="5"/>
  <c r="Q5" i="5"/>
  <c r="J69" i="5"/>
  <c r="J68" i="5"/>
  <c r="J67" i="5"/>
  <c r="J66" i="5"/>
  <c r="J65" i="5"/>
  <c r="J64" i="5"/>
  <c r="J61" i="5"/>
  <c r="J60" i="5"/>
  <c r="J59" i="5"/>
  <c r="J51" i="5"/>
  <c r="J50" i="5"/>
  <c r="J49" i="5"/>
  <c r="J48" i="5"/>
  <c r="J47" i="5"/>
  <c r="J46" i="5"/>
  <c r="J43" i="5"/>
  <c r="J42" i="5"/>
  <c r="J41" i="5"/>
  <c r="C69" i="5"/>
  <c r="C68" i="5"/>
  <c r="C67" i="5"/>
  <c r="C66" i="5"/>
  <c r="C65" i="5"/>
  <c r="C64" i="5"/>
  <c r="C61" i="5"/>
  <c r="C60" i="5"/>
  <c r="C59" i="5"/>
  <c r="C51" i="5"/>
  <c r="C50" i="5"/>
  <c r="C49" i="5"/>
  <c r="C48" i="5"/>
  <c r="C47" i="5"/>
  <c r="C46" i="5"/>
  <c r="C43" i="5"/>
  <c r="C42" i="5"/>
  <c r="C41" i="5"/>
  <c r="C7" i="5"/>
  <c r="C6" i="5"/>
  <c r="C5" i="5"/>
  <c r="C15" i="5"/>
  <c r="C14" i="5"/>
  <c r="C13" i="5"/>
  <c r="C12" i="5"/>
  <c r="C11" i="5"/>
  <c r="C10" i="5"/>
  <c r="J7" i="5" l="1"/>
  <c r="Q7" i="7" l="1"/>
  <c r="E11" i="16" l="1"/>
  <c r="G13" i="16"/>
  <c r="G14" i="16"/>
  <c r="G15" i="16"/>
  <c r="C15" i="16"/>
  <c r="C14" i="16"/>
  <c r="E12" i="16"/>
  <c r="E13" i="16"/>
  <c r="E14" i="16"/>
  <c r="E15" i="16"/>
  <c r="X89" i="7"/>
  <c r="Y86" i="7" s="1"/>
  <c r="Z86" i="7" s="1"/>
  <c r="X71" i="7"/>
  <c r="Y68" i="7" s="1"/>
  <c r="Z68" i="7" s="1"/>
  <c r="X53" i="7"/>
  <c r="Y49" i="7" s="1"/>
  <c r="Z49" i="7" s="1"/>
  <c r="C13" i="16"/>
  <c r="X35" i="7"/>
  <c r="Y33" i="7" s="1"/>
  <c r="Z33" i="7" s="1"/>
  <c r="C12" i="16"/>
  <c r="X16" i="7"/>
  <c r="Y14" i="7" s="1"/>
  <c r="Z14" i="7" s="1"/>
  <c r="G11" i="16"/>
  <c r="C11" i="16"/>
  <c r="Y28" i="7" l="1"/>
  <c r="Y45" i="7"/>
  <c r="Y63" i="7"/>
  <c r="Y27" i="7"/>
  <c r="Y62" i="7"/>
  <c r="Y80" i="7"/>
  <c r="Y44" i="7"/>
  <c r="Y81" i="7"/>
  <c r="Y26" i="7"/>
  <c r="Y46" i="7"/>
  <c r="Y64" i="7"/>
  <c r="Y82" i="7"/>
  <c r="X16" i="5"/>
  <c r="Y12" i="5" s="1"/>
  <c r="Z12" i="5" s="1"/>
  <c r="Y5" i="7"/>
  <c r="Y43" i="7"/>
  <c r="Y67" i="7"/>
  <c r="Z67" i="7" s="1"/>
  <c r="Y48" i="7"/>
  <c r="Y51" i="7"/>
  <c r="Z51" i="7" s="1"/>
  <c r="G5" i="16"/>
  <c r="G9" i="16"/>
  <c r="X54" i="7"/>
  <c r="Y11" i="7"/>
  <c r="Y84" i="7"/>
  <c r="Y8" i="7"/>
  <c r="Y85" i="7"/>
  <c r="Z85" i="7" s="1"/>
  <c r="Y13" i="7"/>
  <c r="Z13" i="7" s="1"/>
  <c r="C8" i="16"/>
  <c r="X17" i="7"/>
  <c r="AA6" i="7" s="1"/>
  <c r="Y12" i="7"/>
  <c r="Z12" i="7" s="1"/>
  <c r="Y66" i="7"/>
  <c r="Y69" i="7"/>
  <c r="Z69" i="7" s="1"/>
  <c r="Y88" i="7"/>
  <c r="Z88" i="7" s="1"/>
  <c r="X90" i="7"/>
  <c r="Y10" i="7"/>
  <c r="Y15" i="7"/>
  <c r="Z15" i="7" s="1"/>
  <c r="Y7" i="7"/>
  <c r="Y70" i="7"/>
  <c r="Z70" i="7" s="1"/>
  <c r="Y78" i="7"/>
  <c r="Y87" i="7"/>
  <c r="Z87" i="7" s="1"/>
  <c r="E5" i="16"/>
  <c r="G8" i="16"/>
  <c r="G7" i="16"/>
  <c r="Y9" i="7"/>
  <c r="Y60" i="7"/>
  <c r="Y83" i="7"/>
  <c r="Y79" i="7"/>
  <c r="X72" i="7"/>
  <c r="Y65" i="7"/>
  <c r="Y61" i="7"/>
  <c r="Y52" i="7"/>
  <c r="Z52" i="7" s="1"/>
  <c r="Y50" i="7"/>
  <c r="Z50" i="7" s="1"/>
  <c r="Y47" i="7"/>
  <c r="Y42" i="7"/>
  <c r="Y34" i="7"/>
  <c r="Z34" i="7" s="1"/>
  <c r="Y24" i="7"/>
  <c r="Y25" i="7"/>
  <c r="Y31" i="7"/>
  <c r="Z31" i="7" s="1"/>
  <c r="Y30" i="7"/>
  <c r="Y29" i="7"/>
  <c r="X36" i="7"/>
  <c r="Y32" i="7"/>
  <c r="Z32" i="7" s="1"/>
  <c r="E9" i="16"/>
  <c r="E8" i="16"/>
  <c r="E7" i="16"/>
  <c r="C9" i="16"/>
  <c r="Y6" i="7"/>
  <c r="C5" i="16"/>
  <c r="X34" i="5"/>
  <c r="Y30" i="5" s="1"/>
  <c r="Z30" i="5" s="1"/>
  <c r="X70" i="5"/>
  <c r="Y60" i="5" s="1"/>
  <c r="C7" i="16"/>
  <c r="X52" i="5"/>
  <c r="Y43" i="5" s="1"/>
  <c r="Z5" i="7" l="1"/>
  <c r="Z47" i="7"/>
  <c r="AA79" i="7"/>
  <c r="AA81" i="7"/>
  <c r="AA82" i="7"/>
  <c r="AA83" i="7"/>
  <c r="AA84" i="7"/>
  <c r="AA80" i="7"/>
  <c r="AA43" i="7"/>
  <c r="AA44" i="7"/>
  <c r="AA45" i="7"/>
  <c r="AA46" i="7"/>
  <c r="X17" i="5"/>
  <c r="AA5" i="5" s="1"/>
  <c r="Y6" i="5"/>
  <c r="Y5" i="5"/>
  <c r="Y41" i="5"/>
  <c r="Y42" i="5"/>
  <c r="AA30" i="7"/>
  <c r="AA26" i="7"/>
  <c r="AA28" i="7"/>
  <c r="AA27" i="7"/>
  <c r="AA60" i="7"/>
  <c r="AA65" i="7"/>
  <c r="AA62" i="7"/>
  <c r="AA63" i="7"/>
  <c r="AA64" i="7"/>
  <c r="AA66" i="7"/>
  <c r="Y47" i="5"/>
  <c r="X53" i="5"/>
  <c r="Y51" i="5"/>
  <c r="Z51" i="5" s="1"/>
  <c r="Y49" i="5"/>
  <c r="Z49" i="5" s="1"/>
  <c r="Y48" i="5"/>
  <c r="Z48" i="5" s="1"/>
  <c r="Y50" i="5"/>
  <c r="Z50" i="5" s="1"/>
  <c r="Y46" i="5"/>
  <c r="Y45" i="5"/>
  <c r="Y44" i="5"/>
  <c r="Z42" i="7"/>
  <c r="AA47" i="7"/>
  <c r="AA24" i="7"/>
  <c r="Z83" i="7"/>
  <c r="AA25" i="7"/>
  <c r="AA29" i="7"/>
  <c r="AA61" i="7"/>
  <c r="AA48" i="7"/>
  <c r="AA42" i="7"/>
  <c r="Z10" i="7"/>
  <c r="Z60" i="7"/>
  <c r="Z62" i="7"/>
  <c r="AA78" i="7"/>
  <c r="Z29" i="7"/>
  <c r="Z24" i="7"/>
  <c r="Z78" i="7"/>
  <c r="Z65" i="7"/>
  <c r="Y9" i="5"/>
  <c r="Z26" i="7"/>
  <c r="X71" i="5"/>
  <c r="Z80" i="7"/>
  <c r="Z7" i="7"/>
  <c r="AA5" i="7"/>
  <c r="AB5" i="7" s="1"/>
  <c r="AA11" i="7"/>
  <c r="AA9" i="7"/>
  <c r="AA10" i="7"/>
  <c r="AA8" i="7"/>
  <c r="AA7" i="7"/>
  <c r="Y59" i="5"/>
  <c r="Z59" i="5" s="1"/>
  <c r="Y10" i="5"/>
  <c r="Z44" i="7"/>
  <c r="Y31" i="5"/>
  <c r="Z31" i="5" s="1"/>
  <c r="Y61" i="5"/>
  <c r="X35" i="5"/>
  <c r="AA23" i="5" s="1"/>
  <c r="Y69" i="5"/>
  <c r="Z69" i="5" s="1"/>
  <c r="Y65" i="5"/>
  <c r="Y67" i="5"/>
  <c r="Z67" i="5" s="1"/>
  <c r="Y64" i="5"/>
  <c r="Y33" i="5"/>
  <c r="Z33" i="5" s="1"/>
  <c r="Y23" i="5"/>
  <c r="Y25" i="5"/>
  <c r="Y63" i="5"/>
  <c r="Y14" i="5"/>
  <c r="Z14" i="5" s="1"/>
  <c r="Y68" i="5"/>
  <c r="Z68" i="5" s="1"/>
  <c r="Y29" i="5"/>
  <c r="Y32" i="5"/>
  <c r="Z32" i="5" s="1"/>
  <c r="Y27" i="5"/>
  <c r="Y62" i="5"/>
  <c r="Y66" i="5"/>
  <c r="Z66" i="5" s="1"/>
  <c r="Y28" i="5"/>
  <c r="Y24" i="5"/>
  <c r="Y26" i="5"/>
  <c r="Y8" i="5"/>
  <c r="Y7" i="5"/>
  <c r="Y11" i="5"/>
  <c r="Y15" i="5"/>
  <c r="Z15" i="5" s="1"/>
  <c r="Y13" i="5"/>
  <c r="Z13" i="5" s="1"/>
  <c r="Q12" i="5"/>
  <c r="E5" i="15"/>
  <c r="Z43" i="5" l="1"/>
  <c r="AB42" i="7"/>
  <c r="D13" i="16" s="1"/>
  <c r="AB62" i="7"/>
  <c r="AB80" i="7"/>
  <c r="AB44" i="7"/>
  <c r="F13" i="16" s="1"/>
  <c r="AB26" i="7"/>
  <c r="AB7" i="7"/>
  <c r="Z10" i="5"/>
  <c r="AB10" i="7"/>
  <c r="AA41" i="5"/>
  <c r="AA42" i="5"/>
  <c r="AA46" i="5"/>
  <c r="AA47" i="5"/>
  <c r="AA45" i="5"/>
  <c r="AA43" i="5"/>
  <c r="AA44" i="5"/>
  <c r="AA59" i="5"/>
  <c r="AA60" i="5"/>
  <c r="AA61" i="5"/>
  <c r="AA62" i="5"/>
  <c r="AA63" i="5"/>
  <c r="AA65" i="5"/>
  <c r="AA64" i="5"/>
  <c r="Z41" i="5"/>
  <c r="AB47" i="7"/>
  <c r="H13" i="16" s="1"/>
  <c r="Z28" i="5"/>
  <c r="Z7" i="5"/>
  <c r="Z23" i="5"/>
  <c r="Z46" i="5"/>
  <c r="Z5" i="5"/>
  <c r="Z64" i="5"/>
  <c r="Z25" i="5"/>
  <c r="AA24" i="5"/>
  <c r="AA29" i="5"/>
  <c r="AA27" i="5"/>
  <c r="AA25" i="5"/>
  <c r="AA26" i="5"/>
  <c r="AA28" i="5"/>
  <c r="AA11" i="5"/>
  <c r="AA8" i="5"/>
  <c r="AA7" i="5"/>
  <c r="AA10" i="5"/>
  <c r="AA6" i="5"/>
  <c r="AA9" i="5"/>
  <c r="Z61" i="5"/>
  <c r="G5" i="15"/>
  <c r="C5" i="15"/>
  <c r="E8" i="14"/>
  <c r="E5" i="14"/>
  <c r="E9" i="14"/>
  <c r="AB25" i="5" l="1"/>
  <c r="AB61" i="5"/>
  <c r="F7" i="16" s="1"/>
  <c r="AB10" i="5"/>
  <c r="AB7" i="5"/>
  <c r="AB59" i="5"/>
  <c r="D7" i="16" s="1"/>
  <c r="AB41" i="5"/>
  <c r="D8" i="16" s="1"/>
  <c r="AB43" i="5"/>
  <c r="F8" i="16" s="1"/>
  <c r="AB64" i="5"/>
  <c r="H7" i="16" s="1"/>
  <c r="AB23" i="5"/>
  <c r="D9" i="16" s="1"/>
  <c r="AB46" i="5"/>
  <c r="H8" i="16" s="1"/>
  <c r="AB5" i="5"/>
  <c r="AD5" i="5" s="1"/>
  <c r="F5" i="16" l="1"/>
  <c r="AD7" i="5"/>
  <c r="D5" i="16"/>
  <c r="H5" i="16"/>
  <c r="J4" i="10"/>
  <c r="J5" i="10"/>
  <c r="J6" i="10"/>
  <c r="J7" i="10"/>
  <c r="J8" i="10"/>
  <c r="J9" i="10"/>
  <c r="J10" i="10"/>
  <c r="J11" i="10"/>
  <c r="J12" i="10"/>
  <c r="J13" i="10"/>
  <c r="J14" i="10"/>
  <c r="J15" i="10"/>
  <c r="J16" i="10"/>
  <c r="J17" i="10"/>
  <c r="J18" i="10"/>
  <c r="J19" i="10"/>
  <c r="J20" i="10"/>
  <c r="J21" i="10"/>
  <c r="J22" i="10"/>
  <c r="J23" i="10"/>
  <c r="J24" i="10"/>
  <c r="J25" i="10"/>
  <c r="J26" i="10"/>
  <c r="J27" i="10"/>
  <c r="J28" i="10"/>
  <c r="J29" i="10"/>
  <c r="J30" i="10"/>
  <c r="J31" i="10"/>
  <c r="J32" i="10"/>
  <c r="J33" i="10"/>
  <c r="J34" i="10"/>
  <c r="J35" i="10"/>
  <c r="J36" i="10"/>
  <c r="J37" i="10"/>
  <c r="J38" i="10"/>
  <c r="J39" i="10"/>
  <c r="J40" i="10"/>
  <c r="J41" i="10"/>
  <c r="J42" i="10"/>
  <c r="J43" i="10"/>
  <c r="J44" i="10"/>
  <c r="J45" i="10"/>
  <c r="J46" i="10"/>
  <c r="J47" i="10"/>
  <c r="J48" i="10"/>
  <c r="J49" i="10"/>
  <c r="J50" i="10"/>
  <c r="J51" i="10"/>
  <c r="J52" i="10"/>
  <c r="J53" i="10"/>
  <c r="J54" i="10"/>
  <c r="J55" i="10"/>
  <c r="J56" i="10"/>
  <c r="J57" i="10"/>
  <c r="J58" i="10"/>
  <c r="J59" i="10"/>
  <c r="J60" i="10"/>
  <c r="J61" i="10"/>
  <c r="J62" i="10"/>
  <c r="J63" i="10"/>
  <c r="J64" i="10"/>
  <c r="J65" i="10"/>
  <c r="J66" i="10"/>
  <c r="J67" i="10"/>
  <c r="J68" i="10"/>
  <c r="J69" i="10"/>
  <c r="J70" i="10"/>
  <c r="J71" i="10"/>
  <c r="J72" i="10"/>
  <c r="J73" i="10"/>
  <c r="J74" i="10"/>
  <c r="J75" i="10"/>
  <c r="J76" i="10"/>
  <c r="J77" i="10"/>
  <c r="J78" i="10"/>
  <c r="J79" i="10"/>
  <c r="J80" i="10"/>
  <c r="J81" i="10"/>
  <c r="J82" i="10"/>
  <c r="J83" i="10"/>
  <c r="J84" i="10"/>
  <c r="J85" i="10"/>
  <c r="J86" i="10"/>
  <c r="J87" i="10"/>
  <c r="J88" i="10"/>
  <c r="J89" i="10"/>
  <c r="J90" i="10"/>
  <c r="J91" i="10"/>
  <c r="J92" i="10"/>
  <c r="J93" i="10"/>
  <c r="J94" i="10"/>
  <c r="J95" i="10"/>
  <c r="J96" i="10"/>
  <c r="J97" i="10"/>
  <c r="J98" i="10"/>
  <c r="J99" i="10"/>
  <c r="J100" i="10"/>
  <c r="J101" i="10"/>
  <c r="J102" i="10"/>
  <c r="J103" i="10"/>
  <c r="J104" i="10"/>
  <c r="J105" i="10"/>
  <c r="J106" i="10"/>
  <c r="J107" i="10"/>
  <c r="J108" i="10"/>
  <c r="J109" i="10"/>
  <c r="J110" i="10"/>
  <c r="J3" i="10"/>
  <c r="H4" i="10"/>
  <c r="H5" i="10"/>
  <c r="H6" i="10"/>
  <c r="H7" i="10"/>
  <c r="H8" i="10"/>
  <c r="H9" i="10"/>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3" i="10"/>
  <c r="H44" i="10"/>
  <c r="H45" i="10"/>
  <c r="H46" i="10"/>
  <c r="H47" i="10"/>
  <c r="H48" i="10"/>
  <c r="H49" i="10"/>
  <c r="H50" i="10"/>
  <c r="H51" i="10"/>
  <c r="H52" i="10"/>
  <c r="H53" i="10"/>
  <c r="H54" i="10"/>
  <c r="H55" i="10"/>
  <c r="H56" i="10"/>
  <c r="H57" i="10"/>
  <c r="H58" i="10"/>
  <c r="H59" i="10"/>
  <c r="H60" i="10"/>
  <c r="H61" i="10"/>
  <c r="H62" i="10"/>
  <c r="H63" i="10"/>
  <c r="H64" i="10"/>
  <c r="H65" i="10"/>
  <c r="H66" i="10"/>
  <c r="H67" i="10"/>
  <c r="H68" i="10"/>
  <c r="H69" i="10"/>
  <c r="H70" i="10"/>
  <c r="H71" i="10"/>
  <c r="H72" i="10"/>
  <c r="H73" i="10"/>
  <c r="H74" i="10"/>
  <c r="H75" i="10"/>
  <c r="H76" i="10"/>
  <c r="H77" i="10"/>
  <c r="H78" i="10"/>
  <c r="H79" i="10"/>
  <c r="H80" i="10"/>
  <c r="H81" i="10"/>
  <c r="H82" i="10"/>
  <c r="H83" i="10"/>
  <c r="H84" i="10"/>
  <c r="H85" i="10"/>
  <c r="H86" i="10"/>
  <c r="H87" i="10"/>
  <c r="H88" i="10"/>
  <c r="H89" i="10"/>
  <c r="H90" i="10"/>
  <c r="H91" i="10"/>
  <c r="H92" i="10"/>
  <c r="H93" i="10"/>
  <c r="H94" i="10"/>
  <c r="H95" i="10"/>
  <c r="H96" i="10"/>
  <c r="H97" i="10"/>
  <c r="H98" i="10"/>
  <c r="H99" i="10"/>
  <c r="H100" i="10"/>
  <c r="H101" i="10"/>
  <c r="H102" i="10"/>
  <c r="H103" i="10"/>
  <c r="H104" i="10"/>
  <c r="H105" i="10"/>
  <c r="H106" i="10"/>
  <c r="H107" i="10"/>
  <c r="H108" i="10"/>
  <c r="H109" i="10"/>
  <c r="H110" i="10"/>
  <c r="H3" i="10"/>
  <c r="F4" i="10"/>
  <c r="F5" i="10"/>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8" i="10"/>
  <c r="F89" i="10"/>
  <c r="F90" i="10"/>
  <c r="F91" i="10"/>
  <c r="F92" i="10"/>
  <c r="F93" i="10"/>
  <c r="F94" i="10"/>
  <c r="F95" i="10"/>
  <c r="F96" i="10"/>
  <c r="F97" i="10"/>
  <c r="F98" i="10"/>
  <c r="F99" i="10"/>
  <c r="F100" i="10"/>
  <c r="F101" i="10"/>
  <c r="F102" i="10"/>
  <c r="F103" i="10"/>
  <c r="F104" i="10"/>
  <c r="F105" i="10"/>
  <c r="F106" i="10"/>
  <c r="F107" i="10"/>
  <c r="F108" i="10"/>
  <c r="F109" i="10"/>
  <c r="F110" i="10"/>
  <c r="F3" i="10"/>
  <c r="D4" i="10"/>
  <c r="D5" i="10"/>
  <c r="D6" i="10"/>
  <c r="D7" i="10"/>
  <c r="D8" i="10"/>
  <c r="D9"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08" i="10"/>
  <c r="D109" i="10"/>
  <c r="D110" i="10"/>
  <c r="D3" i="10"/>
  <c r="C4" i="10"/>
  <c r="C5" i="10"/>
  <c r="C6" i="10"/>
  <c r="C7" i="10"/>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49" i="10"/>
  <c r="C50" i="10"/>
  <c r="C51" i="10"/>
  <c r="C52" i="10"/>
  <c r="C53" i="10"/>
  <c r="C54" i="10"/>
  <c r="C55" i="10"/>
  <c r="C56" i="10"/>
  <c r="C57" i="10"/>
  <c r="C58" i="10"/>
  <c r="C59" i="10"/>
  <c r="C60" i="10"/>
  <c r="C61" i="10"/>
  <c r="C62" i="10"/>
  <c r="C63" i="10"/>
  <c r="C64" i="10"/>
  <c r="C65" i="10"/>
  <c r="C66" i="10"/>
  <c r="C67" i="10"/>
  <c r="C68" i="10"/>
  <c r="C69" i="10"/>
  <c r="C70" i="10"/>
  <c r="C71" i="10"/>
  <c r="C72" i="10"/>
  <c r="C73" i="10"/>
  <c r="C74" i="10"/>
  <c r="C75" i="10"/>
  <c r="C76" i="10"/>
  <c r="C77" i="10"/>
  <c r="C78" i="10"/>
  <c r="C79" i="10"/>
  <c r="C80" i="10"/>
  <c r="C81" i="10"/>
  <c r="C82" i="10"/>
  <c r="C83" i="10"/>
  <c r="C84" i="10"/>
  <c r="C85" i="10"/>
  <c r="C86" i="10"/>
  <c r="C87" i="10"/>
  <c r="C88" i="10"/>
  <c r="C89" i="10"/>
  <c r="C90" i="10"/>
  <c r="C91" i="10"/>
  <c r="C92" i="10"/>
  <c r="C93" i="10"/>
  <c r="C94" i="10"/>
  <c r="C95" i="10"/>
  <c r="C96" i="10"/>
  <c r="C97" i="10"/>
  <c r="C98" i="10"/>
  <c r="C99" i="10"/>
  <c r="C100" i="10"/>
  <c r="C101" i="10"/>
  <c r="C102" i="10"/>
  <c r="C103" i="10"/>
  <c r="C104" i="10"/>
  <c r="C105" i="10"/>
  <c r="C106" i="10"/>
  <c r="C107" i="10"/>
  <c r="C108" i="10"/>
  <c r="C109" i="10"/>
  <c r="C110" i="10"/>
  <c r="C3" i="10"/>
  <c r="B4" i="10"/>
  <c r="B5" i="10"/>
  <c r="B6" i="10"/>
  <c r="B7"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3"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61" i="10"/>
  <c r="A62" i="10"/>
  <c r="A63" i="10"/>
  <c r="A64" i="10"/>
  <c r="A65" i="10"/>
  <c r="A66" i="10"/>
  <c r="A67" i="10"/>
  <c r="A68" i="10"/>
  <c r="A69" i="10"/>
  <c r="A70" i="10"/>
  <c r="A71" i="10"/>
  <c r="A72" i="10"/>
  <c r="A73" i="10"/>
  <c r="A74" i="10"/>
  <c r="A4" i="10"/>
  <c r="A5" i="10"/>
  <c r="A6" i="10"/>
  <c r="A7" i="10"/>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3" i="10"/>
  <c r="E13" i="14" l="1"/>
  <c r="AB83" i="7" l="1"/>
  <c r="AB78" i="7"/>
  <c r="AB65" i="7"/>
  <c r="AB60" i="7"/>
  <c r="BC41" i="8"/>
  <c r="BC40" i="8"/>
  <c r="BC39" i="8"/>
  <c r="AB29" i="7"/>
  <c r="AB24" i="7"/>
  <c r="D12" i="16" s="1"/>
  <c r="BC7" i="8"/>
  <c r="E15" i="15"/>
  <c r="C15" i="15"/>
  <c r="E14" i="15"/>
  <c r="E13" i="15"/>
  <c r="E12" i="15"/>
  <c r="Q15" i="7"/>
  <c r="Q14" i="7"/>
  <c r="Q13" i="7"/>
  <c r="Q12" i="7"/>
  <c r="Q11" i="7"/>
  <c r="Q10" i="7"/>
  <c r="E11" i="15"/>
  <c r="Q6" i="7"/>
  <c r="E15" i="14"/>
  <c r="E14" i="14"/>
  <c r="C13" i="14"/>
  <c r="E12" i="14"/>
  <c r="E11" i="14"/>
  <c r="G11" i="14" l="1"/>
  <c r="G13" i="14"/>
  <c r="G12" i="14"/>
  <c r="G12" i="9"/>
  <c r="C11" i="15"/>
  <c r="BC71" i="8"/>
  <c r="D15" i="16"/>
  <c r="BC72" i="8"/>
  <c r="F15" i="16"/>
  <c r="BC73" i="8"/>
  <c r="H15" i="16"/>
  <c r="BC57" i="8"/>
  <c r="H14" i="16"/>
  <c r="BC55" i="8"/>
  <c r="D14" i="16"/>
  <c r="BC56" i="8"/>
  <c r="F14" i="16"/>
  <c r="BC24" i="8"/>
  <c r="F12" i="16"/>
  <c r="BC25" i="8"/>
  <c r="H12" i="16"/>
  <c r="BC23" i="8"/>
  <c r="BC9" i="8"/>
  <c r="H11" i="16"/>
  <c r="BC8" i="8"/>
  <c r="F11" i="16"/>
  <c r="D11" i="16"/>
  <c r="C13" i="15"/>
  <c r="G14" i="15"/>
  <c r="C14" i="15"/>
  <c r="G15" i="15"/>
  <c r="C12" i="15"/>
  <c r="G13" i="15"/>
  <c r="G11" i="15"/>
  <c r="C11" i="14"/>
  <c r="C15" i="14"/>
  <c r="G14" i="14"/>
  <c r="C12" i="14"/>
  <c r="C14" i="14"/>
  <c r="G15" i="14"/>
  <c r="G14" i="9"/>
  <c r="C89" i="7"/>
  <c r="C90" i="7" s="1"/>
  <c r="F83" i="7" s="1"/>
  <c r="J35" i="7"/>
  <c r="K29" i="7" s="1"/>
  <c r="Q89" i="7"/>
  <c r="R84" i="7" s="1"/>
  <c r="Q71" i="7"/>
  <c r="R70" i="7" s="1"/>
  <c r="S70" i="7" s="1"/>
  <c r="Q35" i="7"/>
  <c r="R32" i="7" s="1"/>
  <c r="S32" i="7" s="1"/>
  <c r="Q16" i="7"/>
  <c r="J89" i="7"/>
  <c r="K85" i="7" s="1"/>
  <c r="L85" i="7" s="1"/>
  <c r="J71" i="7"/>
  <c r="K67" i="7" s="1"/>
  <c r="L67" i="7" s="1"/>
  <c r="J16" i="7"/>
  <c r="K15" i="7" s="1"/>
  <c r="L15" i="7" s="1"/>
  <c r="Q53" i="7"/>
  <c r="R47" i="7" s="1"/>
  <c r="J53" i="7"/>
  <c r="K49" i="7" s="1"/>
  <c r="L49" i="7" s="1"/>
  <c r="C35" i="7"/>
  <c r="D24" i="7" s="1"/>
  <c r="C53" i="7"/>
  <c r="C54" i="7" s="1"/>
  <c r="C71" i="7"/>
  <c r="D62" i="7" s="1"/>
  <c r="E62" i="7" s="1"/>
  <c r="C16" i="7"/>
  <c r="C17" i="7" s="1"/>
  <c r="F10" i="7" s="1"/>
  <c r="G15" i="9"/>
  <c r="G13" i="9"/>
  <c r="G11" i="9"/>
  <c r="E15" i="9"/>
  <c r="E14" i="9"/>
  <c r="E13" i="9"/>
  <c r="E12" i="9"/>
  <c r="E11" i="9"/>
  <c r="C15" i="9"/>
  <c r="C14" i="9"/>
  <c r="C13" i="9"/>
  <c r="C12" i="9"/>
  <c r="C11" i="9"/>
  <c r="E7" i="14"/>
  <c r="Q17" i="7" l="1"/>
  <c r="T7" i="7" s="1"/>
  <c r="U7" i="7" s="1"/>
  <c r="R7" i="7"/>
  <c r="S7" i="7" s="1"/>
  <c r="G5" i="14"/>
  <c r="D88" i="7"/>
  <c r="E88" i="7" s="1"/>
  <c r="D79" i="7"/>
  <c r="D80" i="7"/>
  <c r="E80" i="7" s="1"/>
  <c r="D87" i="7"/>
  <c r="E87" i="7" s="1"/>
  <c r="D86" i="7"/>
  <c r="E86" i="7" s="1"/>
  <c r="D83" i="7"/>
  <c r="D85" i="7"/>
  <c r="E85" i="7" s="1"/>
  <c r="R29" i="7"/>
  <c r="K26" i="7"/>
  <c r="L26" i="7" s="1"/>
  <c r="D78" i="7"/>
  <c r="R26" i="7"/>
  <c r="S26" i="7" s="1"/>
  <c r="R31" i="7"/>
  <c r="S31" i="7" s="1"/>
  <c r="D84" i="7"/>
  <c r="R24" i="7"/>
  <c r="R33" i="7"/>
  <c r="S33" i="7" s="1"/>
  <c r="Q36" i="7"/>
  <c r="T25" i="7" s="1"/>
  <c r="D26" i="7"/>
  <c r="E26" i="7" s="1"/>
  <c r="R30" i="7"/>
  <c r="R34" i="7"/>
  <c r="S34" i="7" s="1"/>
  <c r="R25" i="7"/>
  <c r="D34" i="7"/>
  <c r="E34" i="7" s="1"/>
  <c r="D29" i="7"/>
  <c r="D33" i="7"/>
  <c r="E33" i="7" s="1"/>
  <c r="D31" i="7"/>
  <c r="E31" i="7" s="1"/>
  <c r="K25" i="7"/>
  <c r="K34" i="7"/>
  <c r="L34" i="7" s="1"/>
  <c r="R13" i="7"/>
  <c r="S13" i="7" s="1"/>
  <c r="K24" i="7"/>
  <c r="K33" i="7"/>
  <c r="L33" i="7" s="1"/>
  <c r="K87" i="7"/>
  <c r="L87" i="7" s="1"/>
  <c r="J90" i="7"/>
  <c r="M84" i="7" s="1"/>
  <c r="R6" i="7"/>
  <c r="F79" i="7"/>
  <c r="F84" i="7"/>
  <c r="G83" i="7" s="1"/>
  <c r="R88" i="7"/>
  <c r="S88" i="7" s="1"/>
  <c r="K31" i="7"/>
  <c r="L31" i="7" s="1"/>
  <c r="J36" i="7"/>
  <c r="M25" i="7" s="1"/>
  <c r="R78" i="7"/>
  <c r="D30" i="7"/>
  <c r="C36" i="7"/>
  <c r="F30" i="7" s="1"/>
  <c r="K30" i="7"/>
  <c r="L29" i="7" s="1"/>
  <c r="K32" i="7"/>
  <c r="L32" i="7" s="1"/>
  <c r="K88" i="7"/>
  <c r="L88" i="7" s="1"/>
  <c r="Q90" i="7"/>
  <c r="T79" i="7" s="1"/>
  <c r="R67" i="7"/>
  <c r="S67" i="7" s="1"/>
  <c r="D25" i="7"/>
  <c r="E24" i="7" s="1"/>
  <c r="D32" i="7"/>
  <c r="E32" i="7" s="1"/>
  <c r="D44" i="7"/>
  <c r="E44" i="7" s="1"/>
  <c r="D51" i="7"/>
  <c r="E51" i="7" s="1"/>
  <c r="D47" i="7"/>
  <c r="D42" i="7"/>
  <c r="D50" i="7"/>
  <c r="E50" i="7" s="1"/>
  <c r="F43" i="7"/>
  <c r="F47" i="7"/>
  <c r="R62" i="7"/>
  <c r="S62" i="7" s="1"/>
  <c r="D48" i="7"/>
  <c r="D49" i="7"/>
  <c r="E49" i="7" s="1"/>
  <c r="D68" i="7"/>
  <c r="E68" i="7" s="1"/>
  <c r="K83" i="7"/>
  <c r="K86" i="7"/>
  <c r="L86" i="7" s="1"/>
  <c r="R79" i="7"/>
  <c r="R86" i="7"/>
  <c r="S86" i="7" s="1"/>
  <c r="R83" i="7"/>
  <c r="S83" i="7" s="1"/>
  <c r="D43" i="7"/>
  <c r="D52" i="7"/>
  <c r="E52" i="7" s="1"/>
  <c r="D65" i="7"/>
  <c r="K79" i="7"/>
  <c r="K70" i="7"/>
  <c r="L70" i="7" s="1"/>
  <c r="K84" i="7"/>
  <c r="R87" i="7"/>
  <c r="S87" i="7" s="1"/>
  <c r="R80" i="7"/>
  <c r="S80" i="7" s="1"/>
  <c r="R85" i="7"/>
  <c r="S85" i="7" s="1"/>
  <c r="J72" i="7"/>
  <c r="M60" i="7" s="1"/>
  <c r="K80" i="7"/>
  <c r="L80" i="7" s="1"/>
  <c r="K78" i="7"/>
  <c r="K6" i="7"/>
  <c r="K7" i="7"/>
  <c r="L7" i="7" s="1"/>
  <c r="K13" i="7"/>
  <c r="L13" i="7" s="1"/>
  <c r="K11" i="7"/>
  <c r="K68" i="7"/>
  <c r="L68" i="7" s="1"/>
  <c r="K14" i="7"/>
  <c r="L14" i="7" s="1"/>
  <c r="K12" i="7"/>
  <c r="L12" i="7" s="1"/>
  <c r="K47" i="7"/>
  <c r="K5" i="7"/>
  <c r="J17" i="7"/>
  <c r="M6" i="7" s="1"/>
  <c r="K10" i="7"/>
  <c r="R68" i="7"/>
  <c r="S68" i="7" s="1"/>
  <c r="R60" i="7"/>
  <c r="R69" i="7"/>
  <c r="S69" i="7" s="1"/>
  <c r="R65" i="7"/>
  <c r="R66" i="7"/>
  <c r="R61" i="7"/>
  <c r="Q72" i="7"/>
  <c r="T65" i="7" s="1"/>
  <c r="R14" i="7"/>
  <c r="S14" i="7" s="1"/>
  <c r="R5" i="7"/>
  <c r="R10" i="7"/>
  <c r="R15" i="7"/>
  <c r="S15" i="7" s="1"/>
  <c r="R12" i="7"/>
  <c r="S12" i="7" s="1"/>
  <c r="R11" i="7"/>
  <c r="K61" i="7"/>
  <c r="K60" i="7"/>
  <c r="K69" i="7"/>
  <c r="L69" i="7" s="1"/>
  <c r="K62" i="7"/>
  <c r="L62" i="7" s="1"/>
  <c r="K65" i="7"/>
  <c r="K66" i="7"/>
  <c r="R51" i="7"/>
  <c r="S51" i="7" s="1"/>
  <c r="R43" i="7"/>
  <c r="R52" i="7"/>
  <c r="S52" i="7" s="1"/>
  <c r="R48" i="7"/>
  <c r="S47" i="7" s="1"/>
  <c r="R44" i="7"/>
  <c r="S44" i="7" s="1"/>
  <c r="R42" i="7"/>
  <c r="Q54" i="7"/>
  <c r="R50" i="7"/>
  <c r="S50" i="7" s="1"/>
  <c r="R49" i="7"/>
  <c r="S49" i="7" s="1"/>
  <c r="K52" i="7"/>
  <c r="L52" i="7" s="1"/>
  <c r="K48" i="7"/>
  <c r="K44" i="7"/>
  <c r="L44" i="7" s="1"/>
  <c r="K42" i="7"/>
  <c r="J54" i="7"/>
  <c r="K50" i="7"/>
  <c r="L50" i="7" s="1"/>
  <c r="K51" i="7"/>
  <c r="L51" i="7" s="1"/>
  <c r="K43" i="7"/>
  <c r="D66" i="7"/>
  <c r="D67" i="7"/>
  <c r="E67" i="7" s="1"/>
  <c r="D61" i="7"/>
  <c r="D69" i="7"/>
  <c r="E69" i="7" s="1"/>
  <c r="D70" i="7"/>
  <c r="E70" i="7" s="1"/>
  <c r="C72" i="7"/>
  <c r="F60" i="7" s="1"/>
  <c r="F11" i="7"/>
  <c r="G10" i="7" s="1"/>
  <c r="D60" i="7"/>
  <c r="F7" i="7"/>
  <c r="G7" i="7" s="1"/>
  <c r="F48" i="7"/>
  <c r="F42" i="7"/>
  <c r="F44" i="7"/>
  <c r="G44" i="7" s="1"/>
  <c r="F80" i="7"/>
  <c r="G80" i="7" s="1"/>
  <c r="F78" i="7"/>
  <c r="F6" i="7"/>
  <c r="F5" i="7"/>
  <c r="D6" i="7"/>
  <c r="BC57" i="6"/>
  <c r="BC56" i="6"/>
  <c r="BC55" i="6"/>
  <c r="BC41" i="6"/>
  <c r="BC40" i="6"/>
  <c r="BC39" i="6"/>
  <c r="AB28" i="5"/>
  <c r="BC23" i="6"/>
  <c r="E7" i="15"/>
  <c r="E8" i="15"/>
  <c r="E9" i="15"/>
  <c r="Q15" i="5"/>
  <c r="Q14" i="5"/>
  <c r="Q13" i="5"/>
  <c r="C7" i="14"/>
  <c r="C8" i="14"/>
  <c r="C9" i="14"/>
  <c r="E5" i="9"/>
  <c r="Q16" i="5" l="1"/>
  <c r="T6" i="7"/>
  <c r="T11" i="7"/>
  <c r="T5" i="7"/>
  <c r="T10" i="7"/>
  <c r="L5" i="7"/>
  <c r="C7" i="15"/>
  <c r="S60" i="7"/>
  <c r="BC24" i="6"/>
  <c r="F9" i="16"/>
  <c r="BC25" i="6"/>
  <c r="H9" i="16"/>
  <c r="C9" i="15"/>
  <c r="G8" i="15"/>
  <c r="G9" i="15"/>
  <c r="BB8" i="8"/>
  <c r="F11" i="15"/>
  <c r="C8" i="15"/>
  <c r="G7" i="15"/>
  <c r="AZ9" i="8"/>
  <c r="E9" i="9"/>
  <c r="E8" i="9"/>
  <c r="AZ8" i="8"/>
  <c r="C5" i="9"/>
  <c r="E7" i="9"/>
  <c r="G7" i="14"/>
  <c r="G9" i="14"/>
  <c r="G8" i="14"/>
  <c r="C5" i="14"/>
  <c r="J16" i="5"/>
  <c r="K7" i="5" s="1"/>
  <c r="C16" i="5"/>
  <c r="D5" i="5" s="1"/>
  <c r="T84" i="7"/>
  <c r="M79" i="7"/>
  <c r="E78" i="7"/>
  <c r="L78" i="7"/>
  <c r="E83" i="7"/>
  <c r="T29" i="7"/>
  <c r="H15" i="9"/>
  <c r="AZ73" i="8"/>
  <c r="F15" i="9"/>
  <c r="AZ72" i="8"/>
  <c r="S29" i="7"/>
  <c r="T30" i="7"/>
  <c r="T24" i="7"/>
  <c r="U24" i="7" s="1"/>
  <c r="T26" i="7"/>
  <c r="U26" i="7" s="1"/>
  <c r="S24" i="7"/>
  <c r="S42" i="7"/>
  <c r="G78" i="7"/>
  <c r="G42" i="7"/>
  <c r="M62" i="7"/>
  <c r="N62" i="7" s="1"/>
  <c r="G47" i="7"/>
  <c r="M65" i="7"/>
  <c r="E29" i="7"/>
  <c r="M80" i="7"/>
  <c r="N80" i="7" s="1"/>
  <c r="M83" i="7"/>
  <c r="N83" i="7" s="1"/>
  <c r="E65" i="7"/>
  <c r="E42" i="7"/>
  <c r="E47" i="7"/>
  <c r="L24" i="7"/>
  <c r="S5" i="7"/>
  <c r="M78" i="7"/>
  <c r="T78" i="7"/>
  <c r="U78" i="7" s="1"/>
  <c r="S78" i="7"/>
  <c r="L83" i="7"/>
  <c r="S10" i="7"/>
  <c r="G5" i="7"/>
  <c r="F26" i="7"/>
  <c r="G26" i="7" s="1"/>
  <c r="F25" i="7"/>
  <c r="F24" i="7"/>
  <c r="M11" i="7"/>
  <c r="T83" i="7"/>
  <c r="M29" i="7"/>
  <c r="M66" i="7"/>
  <c r="F29" i="7"/>
  <c r="G29" i="7" s="1"/>
  <c r="E60" i="7"/>
  <c r="M26" i="7"/>
  <c r="N26" i="7" s="1"/>
  <c r="M24" i="7"/>
  <c r="N24" i="7" s="1"/>
  <c r="M30" i="7"/>
  <c r="T80" i="7"/>
  <c r="U80" i="7" s="1"/>
  <c r="F13" i="9"/>
  <c r="AZ40" i="8"/>
  <c r="C9" i="9"/>
  <c r="L60" i="7"/>
  <c r="M61" i="7"/>
  <c r="N60" i="7" s="1"/>
  <c r="M7" i="7"/>
  <c r="N7" i="7" s="1"/>
  <c r="M5" i="7"/>
  <c r="N5" i="7" s="1"/>
  <c r="L10" i="7"/>
  <c r="L47" i="7"/>
  <c r="M10" i="7"/>
  <c r="T62" i="7"/>
  <c r="U62" i="7" s="1"/>
  <c r="S65" i="7"/>
  <c r="T66" i="7"/>
  <c r="U65" i="7" s="1"/>
  <c r="T61" i="7"/>
  <c r="T60" i="7"/>
  <c r="L65" i="7"/>
  <c r="T48" i="7"/>
  <c r="T44" i="7"/>
  <c r="U44" i="7" s="1"/>
  <c r="T43" i="7"/>
  <c r="T42" i="7"/>
  <c r="T47" i="7"/>
  <c r="M48" i="7"/>
  <c r="M44" i="7"/>
  <c r="N44" i="7" s="1"/>
  <c r="M43" i="7"/>
  <c r="M42" i="7"/>
  <c r="M47" i="7"/>
  <c r="L42" i="7"/>
  <c r="F62" i="7"/>
  <c r="G62" i="7" s="1"/>
  <c r="F65" i="7"/>
  <c r="F66" i="7"/>
  <c r="F61" i="7"/>
  <c r="G60" i="7" s="1"/>
  <c r="G7" i="9"/>
  <c r="G5" i="9"/>
  <c r="G8" i="9"/>
  <c r="C7" i="9"/>
  <c r="G9" i="9"/>
  <c r="C8" i="9"/>
  <c r="D15" i="7"/>
  <c r="E15" i="7" s="1"/>
  <c r="D14" i="7"/>
  <c r="E14" i="7" s="1"/>
  <c r="D13" i="7"/>
  <c r="E13" i="7" s="1"/>
  <c r="D12" i="7"/>
  <c r="E12" i="7" s="1"/>
  <c r="D7" i="7"/>
  <c r="E7" i="7" s="1"/>
  <c r="D11" i="7"/>
  <c r="D10" i="7"/>
  <c r="D5" i="7"/>
  <c r="E5" i="7" s="1"/>
  <c r="C52" i="5"/>
  <c r="D51" i="5" s="1"/>
  <c r="E51" i="5" s="1"/>
  <c r="C70" i="5"/>
  <c r="D64" i="5" s="1"/>
  <c r="BC8" i="6"/>
  <c r="J70" i="5"/>
  <c r="K66" i="5" s="1"/>
  <c r="L66" i="5" s="1"/>
  <c r="Q70" i="5"/>
  <c r="R67" i="5" s="1"/>
  <c r="S67" i="5" s="1"/>
  <c r="J52" i="5"/>
  <c r="Q52" i="5"/>
  <c r="R48" i="5" s="1"/>
  <c r="S48" i="5" s="1"/>
  <c r="Q34" i="5"/>
  <c r="J34" i="5"/>
  <c r="J35" i="5" s="1"/>
  <c r="C34" i="5"/>
  <c r="C35" i="5" s="1"/>
  <c r="U5" i="7" l="1"/>
  <c r="D11" i="15" s="1"/>
  <c r="U10" i="7"/>
  <c r="BB9" i="8" s="1"/>
  <c r="R32" i="5"/>
  <c r="S32" i="5" s="1"/>
  <c r="R25" i="5"/>
  <c r="S25" i="5" s="1"/>
  <c r="R15" i="5"/>
  <c r="S15" i="5" s="1"/>
  <c r="Q17" i="5"/>
  <c r="T5" i="5" s="1"/>
  <c r="R12" i="5"/>
  <c r="S12" i="5" s="1"/>
  <c r="R11" i="5"/>
  <c r="BB24" i="8"/>
  <c r="F12" i="15"/>
  <c r="BB57" i="8"/>
  <c r="H14" i="15"/>
  <c r="BB23" i="8"/>
  <c r="D12" i="15"/>
  <c r="BB72" i="8"/>
  <c r="F15" i="15"/>
  <c r="BB40" i="8"/>
  <c r="F13" i="15"/>
  <c r="BB56" i="8"/>
  <c r="F14" i="15"/>
  <c r="BB71" i="8"/>
  <c r="D15" i="15"/>
  <c r="H13" i="9"/>
  <c r="AZ7" i="8"/>
  <c r="AZ39" i="8"/>
  <c r="K12" i="5"/>
  <c r="L12" i="5" s="1"/>
  <c r="BA72" i="8"/>
  <c r="F15" i="14"/>
  <c r="BA56" i="8"/>
  <c r="F14" i="14"/>
  <c r="BA8" i="8"/>
  <c r="F11" i="14"/>
  <c r="BA23" i="8"/>
  <c r="D12" i="14"/>
  <c r="BA7" i="8"/>
  <c r="D11" i="14"/>
  <c r="BA55" i="8"/>
  <c r="D14" i="14"/>
  <c r="BA24" i="8"/>
  <c r="F12" i="14"/>
  <c r="BA40" i="8"/>
  <c r="F13" i="14"/>
  <c r="BA73" i="8"/>
  <c r="H15" i="14"/>
  <c r="K33" i="5"/>
  <c r="L33" i="5" s="1"/>
  <c r="K25" i="5"/>
  <c r="L25" i="5" s="1"/>
  <c r="K48" i="5"/>
  <c r="L48" i="5" s="1"/>
  <c r="K43" i="5"/>
  <c r="L43" i="5" s="1"/>
  <c r="N78" i="7"/>
  <c r="U83" i="7"/>
  <c r="U47" i="7"/>
  <c r="U29" i="7"/>
  <c r="N65" i="7"/>
  <c r="F14" i="9"/>
  <c r="AZ56" i="8"/>
  <c r="D15" i="9"/>
  <c r="AZ71" i="8"/>
  <c r="D14" i="9"/>
  <c r="AZ55" i="8"/>
  <c r="D13" i="9"/>
  <c r="D49" i="5"/>
  <c r="E49" i="5" s="1"/>
  <c r="AZ41" i="8"/>
  <c r="N29" i="7"/>
  <c r="G24" i="7"/>
  <c r="N10" i="7"/>
  <c r="F12" i="9"/>
  <c r="AZ24" i="8"/>
  <c r="D59" i="5"/>
  <c r="H12" i="9"/>
  <c r="AZ25" i="8"/>
  <c r="N42" i="7"/>
  <c r="U60" i="7"/>
  <c r="U42" i="7"/>
  <c r="N47" i="7"/>
  <c r="G65" i="7"/>
  <c r="D50" i="5"/>
  <c r="E50" i="5" s="1"/>
  <c r="D68" i="5"/>
  <c r="E68" i="5" s="1"/>
  <c r="D46" i="5"/>
  <c r="D41" i="5"/>
  <c r="D48" i="5"/>
  <c r="E48" i="5" s="1"/>
  <c r="K13" i="5"/>
  <c r="L13" i="5" s="1"/>
  <c r="D42" i="5"/>
  <c r="D47" i="5"/>
  <c r="C53" i="5"/>
  <c r="F46" i="5" s="1"/>
  <c r="D61" i="5"/>
  <c r="E61" i="5" s="1"/>
  <c r="D67" i="5"/>
  <c r="E67" i="5" s="1"/>
  <c r="D66" i="5"/>
  <c r="E66" i="5" s="1"/>
  <c r="D65" i="5"/>
  <c r="E64" i="5" s="1"/>
  <c r="C71" i="5"/>
  <c r="F64" i="5" s="1"/>
  <c r="D43" i="5"/>
  <c r="E43" i="5" s="1"/>
  <c r="D60" i="5"/>
  <c r="D69" i="5"/>
  <c r="E69" i="5" s="1"/>
  <c r="E10" i="7"/>
  <c r="F11" i="9"/>
  <c r="R5" i="5"/>
  <c r="R6" i="5"/>
  <c r="R7" i="5"/>
  <c r="S7" i="5" s="1"/>
  <c r="R10" i="5"/>
  <c r="R14" i="5"/>
  <c r="S14" i="5" s="1"/>
  <c r="R13" i="5"/>
  <c r="S13" i="5" s="1"/>
  <c r="J17" i="5"/>
  <c r="L7" i="5"/>
  <c r="K5" i="5"/>
  <c r="K15" i="5"/>
  <c r="L15" i="5" s="1"/>
  <c r="BC7" i="6"/>
  <c r="BC9" i="6"/>
  <c r="J71" i="5"/>
  <c r="M61" i="5" s="1"/>
  <c r="N61" i="5" s="1"/>
  <c r="K60" i="5"/>
  <c r="K69" i="5"/>
  <c r="L69" i="5" s="1"/>
  <c r="K67" i="5"/>
  <c r="L67" i="5" s="1"/>
  <c r="K59" i="5"/>
  <c r="K61" i="5"/>
  <c r="L61" i="5" s="1"/>
  <c r="K64" i="5"/>
  <c r="K68" i="5"/>
  <c r="L68" i="5" s="1"/>
  <c r="K65" i="5"/>
  <c r="K49" i="5"/>
  <c r="L49" i="5" s="1"/>
  <c r="K41" i="5"/>
  <c r="K42" i="5"/>
  <c r="K46" i="5"/>
  <c r="J53" i="5"/>
  <c r="K47" i="5"/>
  <c r="K50" i="5"/>
  <c r="L50" i="5" s="1"/>
  <c r="K51" i="5"/>
  <c r="L51" i="5" s="1"/>
  <c r="R50" i="5"/>
  <c r="S50" i="5" s="1"/>
  <c r="R49" i="5"/>
  <c r="S49" i="5" s="1"/>
  <c r="R47" i="5"/>
  <c r="Q53" i="5"/>
  <c r="R42" i="5"/>
  <c r="R41" i="5"/>
  <c r="R46" i="5"/>
  <c r="R51" i="5"/>
  <c r="S51" i="5" s="1"/>
  <c r="R43" i="5"/>
  <c r="S43" i="5" s="1"/>
  <c r="K11" i="5"/>
  <c r="K10" i="5"/>
  <c r="K6" i="5"/>
  <c r="K14" i="5"/>
  <c r="L14" i="5" s="1"/>
  <c r="K30" i="5"/>
  <c r="L30" i="5" s="1"/>
  <c r="R64" i="5"/>
  <c r="R66" i="5"/>
  <c r="S66" i="5" s="1"/>
  <c r="K29" i="5"/>
  <c r="K23" i="5"/>
  <c r="R61" i="5"/>
  <c r="S61" i="5" s="1"/>
  <c r="Q71" i="5"/>
  <c r="R65" i="5"/>
  <c r="R60" i="5"/>
  <c r="R59" i="5"/>
  <c r="R69" i="5"/>
  <c r="S69" i="5" s="1"/>
  <c r="R68" i="5"/>
  <c r="S68" i="5" s="1"/>
  <c r="F25" i="5"/>
  <c r="G25" i="5" s="1"/>
  <c r="F23" i="5"/>
  <c r="D23" i="5"/>
  <c r="D28" i="5"/>
  <c r="D25" i="5"/>
  <c r="E25" i="5" s="1"/>
  <c r="D24" i="5"/>
  <c r="D33" i="5"/>
  <c r="E33" i="5" s="1"/>
  <c r="D30" i="5"/>
  <c r="E30" i="5" s="1"/>
  <c r="K32" i="5"/>
  <c r="L32" i="5" s="1"/>
  <c r="D31" i="5"/>
  <c r="E31" i="5" s="1"/>
  <c r="D29" i="5"/>
  <c r="D32" i="5"/>
  <c r="E32" i="5" s="1"/>
  <c r="R24" i="5"/>
  <c r="R31" i="5"/>
  <c r="S31" i="5" s="1"/>
  <c r="R23" i="5"/>
  <c r="R30" i="5"/>
  <c r="S30" i="5" s="1"/>
  <c r="R33" i="5"/>
  <c r="S33" i="5" s="1"/>
  <c r="R29" i="5"/>
  <c r="Q35" i="5"/>
  <c r="R28" i="5"/>
  <c r="K31" i="5"/>
  <c r="L31" i="5" s="1"/>
  <c r="M25" i="5"/>
  <c r="K28" i="5"/>
  <c r="K24" i="5"/>
  <c r="F29" i="5"/>
  <c r="F24" i="5"/>
  <c r="F28" i="5"/>
  <c r="D6" i="5"/>
  <c r="E5" i="5" s="1"/>
  <c r="D7" i="5"/>
  <c r="E7" i="5" s="1"/>
  <c r="C17" i="5"/>
  <c r="D15" i="5"/>
  <c r="E15" i="5" s="1"/>
  <c r="D14" i="5"/>
  <c r="E14" i="5" s="1"/>
  <c r="D12" i="5"/>
  <c r="E12" i="5" s="1"/>
  <c r="D13" i="5"/>
  <c r="E13" i="5" s="1"/>
  <c r="D11" i="5"/>
  <c r="D10" i="5"/>
  <c r="BB7" i="8" l="1"/>
  <c r="H11" i="15"/>
  <c r="S5" i="5"/>
  <c r="BB41" i="8"/>
  <c r="H13" i="15"/>
  <c r="BB73" i="8"/>
  <c r="H15" i="15"/>
  <c r="BB55" i="8"/>
  <c r="D14" i="15"/>
  <c r="BB25" i="8"/>
  <c r="H12" i="15"/>
  <c r="BB39" i="8"/>
  <c r="D13" i="15"/>
  <c r="T6" i="5"/>
  <c r="T7" i="5"/>
  <c r="U7" i="5" s="1"/>
  <c r="D12" i="9"/>
  <c r="F59" i="5"/>
  <c r="BA9" i="8"/>
  <c r="H11" i="14"/>
  <c r="BA57" i="8"/>
  <c r="H14" i="14"/>
  <c r="BA71" i="8"/>
  <c r="D15" i="14"/>
  <c r="BA56" i="6"/>
  <c r="F7" i="14"/>
  <c r="BA41" i="8"/>
  <c r="H13" i="14"/>
  <c r="BA39" i="8"/>
  <c r="D13" i="14"/>
  <c r="BA25" i="8"/>
  <c r="H12" i="14"/>
  <c r="M42" i="5"/>
  <c r="M43" i="5"/>
  <c r="N43" i="5" s="1"/>
  <c r="M10" i="5"/>
  <c r="M7" i="5"/>
  <c r="N7" i="5" s="1"/>
  <c r="E46" i="5"/>
  <c r="F65" i="5"/>
  <c r="G64" i="5" s="1"/>
  <c r="E41" i="5"/>
  <c r="H14" i="9"/>
  <c r="AZ57" i="8"/>
  <c r="S64" i="5"/>
  <c r="F42" i="5"/>
  <c r="E59" i="5"/>
  <c r="F41" i="5"/>
  <c r="AZ23" i="8"/>
  <c r="G23" i="5"/>
  <c r="E23" i="5"/>
  <c r="T11" i="5"/>
  <c r="F43" i="5"/>
  <c r="G43" i="5" s="1"/>
  <c r="T10" i="5"/>
  <c r="F47" i="5"/>
  <c r="G46" i="5" s="1"/>
  <c r="F61" i="5"/>
  <c r="G61" i="5" s="1"/>
  <c r="F60" i="5"/>
  <c r="F5" i="5"/>
  <c r="F6" i="5"/>
  <c r="AZ24" i="6"/>
  <c r="F9" i="9"/>
  <c r="H11" i="9"/>
  <c r="D11" i="9"/>
  <c r="M11" i="5"/>
  <c r="M65" i="5"/>
  <c r="M5" i="5"/>
  <c r="M6" i="5"/>
  <c r="L5" i="5"/>
  <c r="S46" i="5"/>
  <c r="S10" i="5"/>
  <c r="G28" i="5"/>
  <c r="L10" i="5"/>
  <c r="M60" i="5"/>
  <c r="L41" i="5"/>
  <c r="M46" i="5"/>
  <c r="M59" i="5"/>
  <c r="M64" i="5"/>
  <c r="L59" i="5"/>
  <c r="L64" i="5"/>
  <c r="L46" i="5"/>
  <c r="M41" i="5"/>
  <c r="M47" i="5"/>
  <c r="S59" i="5"/>
  <c r="S41" i="5"/>
  <c r="T47" i="5"/>
  <c r="T42" i="5"/>
  <c r="T46" i="5"/>
  <c r="T41" i="5"/>
  <c r="T43" i="5"/>
  <c r="U43" i="5" s="1"/>
  <c r="L23" i="5"/>
  <c r="L28" i="5"/>
  <c r="E28" i="5"/>
  <c r="T60" i="5"/>
  <c r="T61" i="5"/>
  <c r="U61" i="5" s="1"/>
  <c r="T64" i="5"/>
  <c r="T59" i="5"/>
  <c r="T65" i="5"/>
  <c r="S28" i="5"/>
  <c r="T29" i="5"/>
  <c r="T28" i="5"/>
  <c r="T23" i="5"/>
  <c r="T24" i="5"/>
  <c r="T25" i="5"/>
  <c r="U25" i="5" s="1"/>
  <c r="S23" i="5"/>
  <c r="N25" i="5"/>
  <c r="M24" i="5"/>
  <c r="M23" i="5"/>
  <c r="M28" i="5"/>
  <c r="M29" i="5"/>
  <c r="E10" i="5"/>
  <c r="F10" i="5"/>
  <c r="F11" i="5"/>
  <c r="F7" i="5"/>
  <c r="G7" i="5" s="1"/>
  <c r="N41" i="5" l="1"/>
  <c r="G5" i="5"/>
  <c r="G59" i="5"/>
  <c r="D7" i="9" s="1"/>
  <c r="BB24" i="6"/>
  <c r="F9" i="15"/>
  <c r="BB56" i="6"/>
  <c r="F7" i="15"/>
  <c r="BB40" i="6"/>
  <c r="F8" i="15"/>
  <c r="BB8" i="6"/>
  <c r="F5" i="15"/>
  <c r="U5" i="5"/>
  <c r="U10" i="5"/>
  <c r="H8" i="9"/>
  <c r="AZ40" i="6"/>
  <c r="BA24" i="6"/>
  <c r="F9" i="14"/>
  <c r="BA8" i="6"/>
  <c r="F5" i="14"/>
  <c r="BA40" i="6"/>
  <c r="F8" i="14"/>
  <c r="N10" i="5"/>
  <c r="AZ23" i="6"/>
  <c r="D9" i="9"/>
  <c r="F8" i="9"/>
  <c r="AZ41" i="6"/>
  <c r="G41" i="5"/>
  <c r="AZ57" i="6"/>
  <c r="H7" i="9"/>
  <c r="AZ8" i="6"/>
  <c r="F5" i="9"/>
  <c r="AZ25" i="6"/>
  <c r="H9" i="9"/>
  <c r="AZ56" i="6"/>
  <c r="F7" i="9"/>
  <c r="N5" i="5"/>
  <c r="N64" i="5"/>
  <c r="N59" i="5"/>
  <c r="N46" i="5"/>
  <c r="U41" i="5"/>
  <c r="U46" i="5"/>
  <c r="U28" i="5"/>
  <c r="U64" i="5"/>
  <c r="N23" i="5"/>
  <c r="U59" i="5"/>
  <c r="N28" i="5"/>
  <c r="U23" i="5"/>
  <c r="G10" i="5"/>
  <c r="BB39" i="6" l="1"/>
  <c r="D8" i="15"/>
  <c r="AZ55" i="6"/>
  <c r="BB23" i="6"/>
  <c r="D9" i="15"/>
  <c r="BB57" i="6"/>
  <c r="H7" i="15"/>
  <c r="BB25" i="6"/>
  <c r="H9" i="15"/>
  <c r="BB9" i="6"/>
  <c r="H5" i="15"/>
  <c r="BB55" i="6"/>
  <c r="D7" i="15"/>
  <c r="BB41" i="6"/>
  <c r="H8" i="15"/>
  <c r="BB7" i="6"/>
  <c r="D5" i="15"/>
  <c r="D5" i="9"/>
  <c r="D8" i="9"/>
  <c r="BA23" i="6"/>
  <c r="D9" i="14"/>
  <c r="BA55" i="6"/>
  <c r="D7" i="14"/>
  <c r="BA9" i="6"/>
  <c r="H5" i="14"/>
  <c r="BA41" i="6"/>
  <c r="H8" i="14"/>
  <c r="BA39" i="6"/>
  <c r="D8" i="14"/>
  <c r="BA25" i="6"/>
  <c r="H9" i="14"/>
  <c r="BA57" i="6"/>
  <c r="H7" i="14"/>
  <c r="BA7" i="6"/>
  <c r="D5" i="14"/>
  <c r="AZ39" i="6"/>
  <c r="AZ9" i="6"/>
  <c r="H5" i="9"/>
  <c r="AZ7" i="6"/>
</calcChain>
</file>

<file path=xl/comments1.xml><?xml version="1.0" encoding="utf-8"?>
<comments xmlns="http://schemas.openxmlformats.org/spreadsheetml/2006/main">
  <authors>
    <author>Jennifer Norman</author>
  </authors>
  <commentList>
    <comment ref="G2" authorId="0" shapeId="0">
      <text>
        <r>
          <rPr>
            <b/>
            <sz val="9"/>
            <color indexed="81"/>
            <rFont val="Tahoma"/>
            <family val="2"/>
          </rPr>
          <t>(NUMERICAL INDICATORS ONLY)</t>
        </r>
      </text>
    </comment>
    <comment ref="K2" authorId="0" shapeId="0">
      <text>
        <r>
          <rPr>
            <b/>
            <sz val="9"/>
            <color indexed="81"/>
            <rFont val="Tahoma"/>
            <family val="2"/>
          </rPr>
          <t>(NUMERICAL INDICATORS ONLY)</t>
        </r>
      </text>
    </comment>
    <comment ref="L2" authorId="0" shapeId="0">
      <text>
        <r>
          <rPr>
            <b/>
            <sz val="9"/>
            <color indexed="81"/>
            <rFont val="Tahoma"/>
            <family val="2"/>
          </rPr>
          <t>(NUMERICAL INDICATORS ONLY)</t>
        </r>
      </text>
    </comment>
    <comment ref="P2" authorId="0" shapeId="0">
      <text>
        <r>
          <rPr>
            <b/>
            <sz val="9"/>
            <color indexed="81"/>
            <rFont val="Tahoma"/>
            <family val="2"/>
          </rPr>
          <t>(NUMERICAL INDICATORS ONLY)</t>
        </r>
      </text>
    </comment>
    <comment ref="Q2" authorId="0" shapeId="0">
      <text>
        <r>
          <rPr>
            <b/>
            <sz val="9"/>
            <color indexed="81"/>
            <rFont val="Tahoma"/>
            <family val="2"/>
          </rPr>
          <t>(NUMERICAL INDICATORS ONLY)</t>
        </r>
      </text>
    </comment>
    <comment ref="U2" authorId="0" shapeId="0">
      <text>
        <r>
          <rPr>
            <b/>
            <sz val="9"/>
            <color indexed="81"/>
            <rFont val="Tahoma"/>
            <family val="2"/>
          </rPr>
          <t>(NUMERICAL INDICATORS ONLY)</t>
        </r>
      </text>
    </comment>
  </commentList>
</comments>
</file>

<file path=xl/sharedStrings.xml><?xml version="1.0" encoding="utf-8"?>
<sst xmlns="http://schemas.openxmlformats.org/spreadsheetml/2006/main" count="2320" uniqueCount="604">
  <si>
    <t>Measures</t>
  </si>
  <si>
    <t>Target 2019/20</t>
  </si>
  <si>
    <t xml:space="preserve">Having an approved Statement of Accounts </t>
  </si>
  <si>
    <t>Increasing Staffing Availability Through Reduced Sickness</t>
  </si>
  <si>
    <t>Minimise The Number Of Missed Bin Collections</t>
  </si>
  <si>
    <t>Maintaining excellent customer access to services with face-to-face and telephony enquiries</t>
  </si>
  <si>
    <t>Major Planning Applications Determined Within 13 Weeks</t>
  </si>
  <si>
    <t>Minor Planning Applications Determined Within 8 Weeks</t>
  </si>
  <si>
    <t>Other Planning Applications Determined in 8 Weeks</t>
  </si>
  <si>
    <t>Delivering Better Services to Support Homelessness</t>
  </si>
  <si>
    <t>Portfolio</t>
  </si>
  <si>
    <t>Service</t>
  </si>
  <si>
    <t>Community Regeneration</t>
  </si>
  <si>
    <t>Value for Money Council</t>
  </si>
  <si>
    <t>Qtr</t>
  </si>
  <si>
    <t>Q4</t>
  </si>
  <si>
    <t>Q1</t>
  </si>
  <si>
    <t>Q2</t>
  </si>
  <si>
    <t>Q3</t>
  </si>
  <si>
    <t>Team</t>
  </si>
  <si>
    <t>Reporting Officer</t>
  </si>
  <si>
    <t>Target Date</t>
  </si>
  <si>
    <t>Quarter 1 On Track? (R/A/G)</t>
  </si>
  <si>
    <t>Comments / Further action (Q1)
(IF APPLICABLE)</t>
  </si>
  <si>
    <t>Update not provided</t>
  </si>
  <si>
    <t>Fully Achieved</t>
  </si>
  <si>
    <t>Numerical Outturn Within 5% Tolerance</t>
  </si>
  <si>
    <t>Numerical Outturn Within 10% Tolerance</t>
  </si>
  <si>
    <t>Target Partially Met</t>
  </si>
  <si>
    <t>Off Target</t>
  </si>
  <si>
    <t>Completed Significantly After Target Deadline</t>
  </si>
  <si>
    <t>Completion Date Within Reasonable Tolerance</t>
  </si>
  <si>
    <t>Deferred</t>
  </si>
  <si>
    <t>Deleted</t>
  </si>
  <si>
    <t>On Track to be Achieved</t>
  </si>
  <si>
    <t>In Danger of Falling Behind Target</t>
  </si>
  <si>
    <t>Completed Behind Schedule</t>
  </si>
  <si>
    <t>Update Not Provided</t>
  </si>
  <si>
    <t>Not Yet Due</t>
  </si>
  <si>
    <t>Quarter 2
 On Track? (R/A/G)</t>
  </si>
  <si>
    <t>Comments / Further action (Q2)
(IF APPLICABLE)</t>
  </si>
  <si>
    <t>Quarter 3 
On Track? (R/A/G)</t>
  </si>
  <si>
    <t>Comments / Further action (Q3)
(IF APPLICABLE)</t>
  </si>
  <si>
    <t>Comments / Further action (Q4)
(IF APPLICABLE)</t>
  </si>
  <si>
    <t>Leader</t>
  </si>
  <si>
    <t>ALL TARGETS</t>
  </si>
  <si>
    <t>Status</t>
  </si>
  <si>
    <t>Number of measures</t>
  </si>
  <si>
    <t>% of all indicators</t>
  </si>
  <si>
    <t>Total % of all indicators</t>
  </si>
  <si>
    <t>% of due indicators</t>
  </si>
  <si>
    <t>Total % of due indicators</t>
  </si>
  <si>
    <t>Target Fully Achieved</t>
  </si>
  <si>
    <t>Not yet due to be reported</t>
  </si>
  <si>
    <t>Back to index</t>
  </si>
  <si>
    <t>Totals</t>
  </si>
  <si>
    <t>Due to be Reported</t>
  </si>
  <si>
    <t>VALUE FOR MONEY COUNCIL</t>
  </si>
  <si>
    <t>ENVIRONMENT AND HEALTH &amp; WELL BEING</t>
  </si>
  <si>
    <t>COMMUNITY REGENERATION</t>
  </si>
  <si>
    <t>Charts by Corporate Priority</t>
  </si>
  <si>
    <t>Please note that all charts shown below can be amended to be displayed in alternative styles. Please right click on the relevant chart, select "change chart type" and choose your preferred chart option.</t>
  </si>
  <si>
    <t>OVERALL PERFORMANCE</t>
  </si>
  <si>
    <t>Green</t>
  </si>
  <si>
    <t>Amber</t>
  </si>
  <si>
    <t>Red</t>
  </si>
  <si>
    <t>Environment and Health &amp; Well Being</t>
  </si>
  <si>
    <t>Number of Indicators</t>
  </si>
  <si>
    <t>Percentage</t>
  </si>
  <si>
    <t>Overall Performance</t>
  </si>
  <si>
    <t>All due targets</t>
  </si>
  <si>
    <t>Corporate Priority</t>
  </si>
  <si>
    <t>Charts by Portfolio</t>
  </si>
  <si>
    <t>CP Ref</t>
  </si>
  <si>
    <t>Quarter 1 On track? (R/A/G)</t>
  </si>
  <si>
    <t>Direction of Travel From Q1 to Q2</t>
  </si>
  <si>
    <t>Quarter 2 On track? (R/A/G)</t>
  </si>
  <si>
    <t>Direction of Travel From Q2 to Q3</t>
  </si>
  <si>
    <t>Quarter 3 On track? (R/A/G)</t>
  </si>
  <si>
    <t>Direction of Travel From Q3 to Q4</t>
  </si>
  <si>
    <t>Quarter 4 Achieved? (R/A/G)</t>
  </si>
  <si>
    <t>n/a</t>
  </si>
  <si>
    <t>Ü</t>
  </si>
  <si>
    <t>è</t>
  </si>
  <si>
    <t>Ý</t>
  </si>
  <si>
    <t>Þ</t>
  </si>
  <si>
    <t>ê</t>
  </si>
  <si>
    <t>é</t>
  </si>
  <si>
    <t>End of Year Achieved?
(R/A/G)</t>
  </si>
  <si>
    <t xml:space="preserve">VALUE FOR MONEY COUNCIL </t>
  </si>
  <si>
    <t>Increase Capacity at Stapenhill Cemetery</t>
  </si>
  <si>
    <t>Market Hall Development Initiatives</t>
  </si>
  <si>
    <t>Average time from appointment to initial decision for homeless applicants of 3 days</t>
  </si>
  <si>
    <t>Open Spaces Initiatives</t>
  </si>
  <si>
    <t>Development of the Selective Licensing Scheme</t>
  </si>
  <si>
    <t>Disabled Facilities Grant Review</t>
  </si>
  <si>
    <t xml:space="preserve">Submit Statement of Accounts to Audit Committee by the earlier Statutory Deadline </t>
  </si>
  <si>
    <t>Continue to Improve the Ways We Provide Benefits to Those Most in Need:</t>
  </si>
  <si>
    <t>Maintain Robust Mechanisms for Contract Managing the Leisure Service Arrangements</t>
  </si>
  <si>
    <t>Report on the performance of the Leisure Operator on a quarterly basis</t>
  </si>
  <si>
    <t>Improve Awareness of Council Services, Venues and Initiatives</t>
  </si>
  <si>
    <t>99% of CSC and Telephony Team Enquiries Resolved at First Point of Contact</t>
  </si>
  <si>
    <t>Minimum 75% Telephony Team Calls Answered Within 10 Seconds</t>
  </si>
  <si>
    <t>VALUE FOR MONEY</t>
  </si>
  <si>
    <t>Set the MTFS for 2022/23 onwards</t>
  </si>
  <si>
    <t>Developing Tourism within the Borough</t>
  </si>
  <si>
    <t>Working Towards the Reduction of Claimant Error Housing Benefit Overpayments (HBOPs):</t>
  </si>
  <si>
    <t xml:space="preserve">Supporting Sports and Leisure Delivery Partners </t>
  </si>
  <si>
    <t>Identify and respond to appropriate opportunities to support the Birmingham 2022 Commonwealth Games-including the Queen’s Baton Relay and supporting cultural activities</t>
  </si>
  <si>
    <t>Support the regeneration of Uttoxeter through the Uttoxeter Masterplan</t>
  </si>
  <si>
    <t>Improve the Washlands as a regional attraction</t>
  </si>
  <si>
    <t>Complete the delivery of the Washlands Enhancement Project</t>
  </si>
  <si>
    <t>Support economic growth in East Staffordshire</t>
  </si>
  <si>
    <t xml:space="preserve">Maintain Performance On Recycling </t>
  </si>
  <si>
    <t>Housing Strategy Initiatives: Proactively reducing the number of empty homes in the borough</t>
  </si>
  <si>
    <t>Maintain ‘Key to Key’ Void Turnaround to an average of 6 working days</t>
  </si>
  <si>
    <t>Community and Regulatory Services</t>
  </si>
  <si>
    <t>Former Portfolio</t>
  </si>
  <si>
    <t>Finance</t>
  </si>
  <si>
    <t>Target 2022-23</t>
  </si>
  <si>
    <t>Moving Beyond Communication</t>
  </si>
  <si>
    <t>Conduct a Residents’ Survey</t>
  </si>
  <si>
    <t>Prepare our Annual Communications Plan</t>
  </si>
  <si>
    <t xml:space="preserve">Carry out  a review of the Communications, Engagement and Consultation Strategy </t>
  </si>
  <si>
    <t>Local approach to Strategic Procurement</t>
  </si>
  <si>
    <t>Review procurement policy to maximise opportunities for local businesses</t>
  </si>
  <si>
    <t>Partnership and Community initiatives</t>
  </si>
  <si>
    <r>
      <t xml:space="preserve">Review the Councillors Community Fund to ensure funding projects remain relevant and </t>
    </r>
    <r>
      <rPr>
        <b/>
        <sz val="11"/>
        <color rgb="FF000000"/>
        <rFont val="Arial"/>
        <family val="2"/>
      </rPr>
      <t>put forward suggestions for the future use of the scheme</t>
    </r>
  </si>
  <si>
    <t>Understanding the position in relation to Town Centre recovery</t>
  </si>
  <si>
    <t>Develop a range of data that monitors and tracks information on footfall and car park usage in our High Streets</t>
  </si>
  <si>
    <t>Work with the Voluntary Sector to develop a post-Covid Voluntary Sector Engagement Strategy in support of our communities</t>
  </si>
  <si>
    <t>Establish a Voluntary Sector Forum</t>
  </si>
  <si>
    <t>Support partners in progressing the Uttoxeter Sports Hub including receipt of six-monthly progress report from partners and exploring opportunities for financial assistance</t>
  </si>
  <si>
    <t>Provide the second year evaluation of the Tourism Strategy</t>
  </si>
  <si>
    <t>Commission an audit of current levels of tourism activity in East Staffordshire to underpin the future delivery of events and the support the Council provides to potential partners</t>
  </si>
  <si>
    <t>Develop a dedicated tourism website and tourism branding to help create an identity for the Borough</t>
  </si>
  <si>
    <t>Launch an East Staffordshire Tourism Partnership bringing together local business to share ideas and develop this aspect of the economy</t>
  </si>
  <si>
    <t>Cemetery Service Initiatives</t>
  </si>
  <si>
    <t>Provide an enhanced digital presence for the Cemetery</t>
  </si>
  <si>
    <t xml:space="preserve">Cabinet report on logistics and options for the Cemetery expansion project  </t>
  </si>
  <si>
    <t>Market Initiatives</t>
  </si>
  <si>
    <t>Develop and enhance the Outdoor Market programme offer</t>
  </si>
  <si>
    <t>Review a sustainable use for the future of the Market Hall</t>
  </si>
  <si>
    <t>Developing Healthy Lifestyles</t>
  </si>
  <si>
    <t>Working with Better Health Staffordshire, the Council will support the development of this programme and report progress on a quarterly basis</t>
  </si>
  <si>
    <t>Top Quartile as measured against relevant DLUHC figures</t>
  </si>
  <si>
    <t>Maintain Qualitative Performance with Planning Application Determination</t>
  </si>
  <si>
    <t>The proportion of decisions on major applications that are subsequently overturned at appeal is not to exceed 0.5%</t>
  </si>
  <si>
    <t>Implement an approach for collating customer feedback post decision notice</t>
  </si>
  <si>
    <t>Keeping Members informed on Planning Matters</t>
  </si>
  <si>
    <t>9 * Planning Committee Member training sessions</t>
  </si>
  <si>
    <t>2 * All Member briefing sessions</t>
  </si>
  <si>
    <t>Keeping Key Stakeholders informed on Planning Matters</t>
  </si>
  <si>
    <t>Deliver 4 Developer Forums</t>
  </si>
  <si>
    <t>Deliver transformational regeneration for Burton upon Trent working in partnership with the Burton Town Deal Board</t>
  </si>
  <si>
    <t>Continue to consider the acquisition of the Molson Coors High Street campus</t>
  </si>
  <si>
    <t>Complete the review of the Regional Learning Hub (Project C) business case and agree next steps</t>
  </si>
  <si>
    <t>In partnership with SCC, complete the bus and parking strategy for Uttoxeter, incorporating cycling routes</t>
  </si>
  <si>
    <t xml:space="preserve">Progress a Compulsory Purchase Order of the Maltings Precinct </t>
  </si>
  <si>
    <t>Conduct further engagement with residents on proposals for regenerating the Maltings</t>
  </si>
  <si>
    <t>Work with key stakeholders to create a plan for the new Washlands Visitor Centre</t>
  </si>
  <si>
    <t>Administer a second round of the Business Springboard Boost grant throughout the year</t>
  </si>
  <si>
    <t>Design and launch a Local Regeneration Grant Fund for a period of 12 months</t>
  </si>
  <si>
    <t>Provide six monthly reporting on the marketing of Burton as a place to live and invest in</t>
  </si>
  <si>
    <t>Hold 6 engagement events with retail and hospitality businesses in towns and local centres within East Staffordshire</t>
  </si>
  <si>
    <t>Commission a detailed feasibility study for a Business Improvement District in Uttoxeter</t>
  </si>
  <si>
    <t>Deliver SMARTER Planning Services</t>
  </si>
  <si>
    <t>Develop Planning Service Review with project scope and timescales</t>
  </si>
  <si>
    <t>SMARTER Planning Services</t>
  </si>
  <si>
    <t>Update report on Planning Service Review against agreed milestones</t>
  </si>
  <si>
    <t>Licensing and Enforcement Activities – ASB</t>
  </si>
  <si>
    <t>Review and update the Anti-Social Behaviour (ASB) procedure</t>
  </si>
  <si>
    <t>Licensing and Enforcement Activities - ASB</t>
  </si>
  <si>
    <t>Continue to address ASB in the Borough through the establishment of an officer and partner group. Seek to increase the issuances of Fixed Penalty Notices by 10% on pre-pandemic performance (from 59)</t>
  </si>
  <si>
    <t>Licensing and Enforcement Activities-Taxi Trade</t>
  </si>
  <si>
    <t>Undertake a planned programme of enforcement activity (6) to ensure compliance with the current policies and standards</t>
  </si>
  <si>
    <t>Work with the County Council to confirm taxi rank provision in Burton upon Trent and Uttoxeter</t>
  </si>
  <si>
    <t>Revise the Domestic Abuse strategy to reflect changes in legislation and emerging definitions</t>
  </si>
  <si>
    <t>Community and Civil Enforcement</t>
  </si>
  <si>
    <t>Undertake a review of existing Public Space Protection Orders currently in place across the Borough and renew and amend these as appropriate</t>
  </si>
  <si>
    <t>Climate Change Initiatives</t>
  </si>
  <si>
    <t>Provide an interim report on ‘in year’ progress on the Climate Change Action Plan</t>
  </si>
  <si>
    <t>Undertake a number of Climate Change initiatives as outlined in the Action Plan for 2022/23. Including developing an electric vehicle (EV) strategy for East Staffordshire and the delivery of 3 EV charging points in Burton</t>
  </si>
  <si>
    <t>Complete an Annual Review of the Disabled Facilities Grant Service, improving service delivery timescales from ‘enquiry to completion’ by 10% on 20/21 performance</t>
  </si>
  <si>
    <t xml:space="preserve">Environmental Health – Covid-19  Compliance </t>
  </si>
  <si>
    <t>Working in partnership with Staffordshire County Council, continue to review and manage Covid-19 outbreaks in high risk settings along with the monitoring of compliance</t>
  </si>
  <si>
    <t>Brewhouse and Town Hall Service</t>
  </si>
  <si>
    <t>Deliver a programme of 6 Outdoor events to take place across the Boroughs parks and green spaces during summer 2022 including 1 ‘flagship’ outdoor theatre event</t>
  </si>
  <si>
    <t>Develop a number of new partnerships including the delivery of a series of arts events that will take place across the Jubilee Weekend; including the launch of the Big Burton Carousel Art Trail</t>
  </si>
  <si>
    <t>Support the delivery of the Burton Ale Trail</t>
  </si>
  <si>
    <t>Continue to build our digital presence in support of the professional live theatre and entertainment programme, including 4 professional live programmed events at Burton Town Hall</t>
  </si>
  <si>
    <t>Maintain Performance For Street Cleansing</t>
  </si>
  <si>
    <r>
      <t xml:space="preserve">Litter
</t>
    </r>
    <r>
      <rPr>
        <b/>
        <i/>
        <sz val="11"/>
        <color theme="9" tint="-0.499984740745262"/>
        <rFont val="Arial"/>
        <family val="2"/>
      </rPr>
      <t>0% (using NI195 survey methodology)</t>
    </r>
  </si>
  <si>
    <r>
      <t xml:space="preserve">Detritus
</t>
    </r>
    <r>
      <rPr>
        <b/>
        <i/>
        <sz val="11"/>
        <color theme="9" tint="-0.499984740745262"/>
        <rFont val="Arial"/>
        <family val="2"/>
      </rPr>
      <t>0% (using NI195 survey methodology)</t>
    </r>
  </si>
  <si>
    <r>
      <t xml:space="preserve">Graffiti
</t>
    </r>
    <r>
      <rPr>
        <b/>
        <i/>
        <sz val="11"/>
        <color theme="9" tint="-0.499984740745262"/>
        <rFont val="Arial"/>
        <family val="2"/>
      </rPr>
      <t>0% (using NI195 survey methodology)</t>
    </r>
  </si>
  <si>
    <r>
      <t xml:space="preserve">Fly-posting
</t>
    </r>
    <r>
      <rPr>
        <b/>
        <i/>
        <sz val="11"/>
        <color theme="9" tint="-0.499984740745262"/>
        <rFont val="Arial"/>
        <family val="2"/>
      </rPr>
      <t>0% (using NI195 survey methodology)</t>
    </r>
  </si>
  <si>
    <r>
      <t xml:space="preserve">Household Waste Recycled and Composted: </t>
    </r>
    <r>
      <rPr>
        <b/>
        <i/>
        <sz val="11"/>
        <color rgb="FF4F6228"/>
        <rFont val="Arial"/>
        <family val="2"/>
      </rPr>
      <t>Upper Quartile</t>
    </r>
  </si>
  <si>
    <t xml:space="preserve">Improve Performance On Waste Reduction </t>
  </si>
  <si>
    <r>
      <t xml:space="preserve">Residual Household Waste Per Household: </t>
    </r>
    <r>
      <rPr>
        <b/>
        <i/>
        <sz val="11"/>
        <color rgb="FF4F6228"/>
        <rFont val="Arial"/>
        <family val="2"/>
      </rPr>
      <t>Upper Quartile.</t>
    </r>
  </si>
  <si>
    <r>
      <t xml:space="preserve">Number Of Missed Bin Collections: </t>
    </r>
    <r>
      <rPr>
        <b/>
        <i/>
        <sz val="11"/>
        <color theme="9" tint="-0.499984740745262"/>
        <rFont val="Arial"/>
        <family val="2"/>
      </rPr>
      <t xml:space="preserve">Achieve 99.97% successful bin collections across the Borough </t>
    </r>
  </si>
  <si>
    <t>Improving Recycling Performance</t>
  </si>
  <si>
    <t>Go live with new fibre-separate dry recycling service</t>
  </si>
  <si>
    <t>Initiate new recycling communication campaign</t>
  </si>
  <si>
    <t>Further Development of SMARTER working  (Waste Collection &amp; Street Cleaning)</t>
  </si>
  <si>
    <t>Performance Report on progress and next steps with the potential of a shared service</t>
  </si>
  <si>
    <t xml:space="preserve">Conduct a trial with a ‘greener’ waste-collection vehicle </t>
  </si>
  <si>
    <t xml:space="preserve">Carry out a review of the Trade Waste Service  </t>
  </si>
  <si>
    <t xml:space="preserve">Housing Strategy Initiatives: Update on Improvements to the Housing Register </t>
  </si>
  <si>
    <t>Produce an update report and next steps for revised Housing Register and Allocations Service Contract</t>
  </si>
  <si>
    <t>Performance report identifying the reduction in empty homes</t>
  </si>
  <si>
    <t>Develop the approach for the delivery of the new Rough Sleepers Outreach Service</t>
  </si>
  <si>
    <t>Carryout relevant procurement and service redesign, following the outcome of RSI 5</t>
  </si>
  <si>
    <t>Investigate opportunities to establish an enhanced Play Day event in conjunction with Everyone Active</t>
  </si>
  <si>
    <t>Provide marketing support across ESBC departments and develop a minimum of 6 marketing campaigns around key events and projects across the council-report to members each quarter</t>
  </si>
  <si>
    <t xml:space="preserve">Open Spaces Initiatives </t>
  </si>
  <si>
    <t>Complete a second year review of the Parks Development Plan</t>
  </si>
  <si>
    <r>
      <t xml:space="preserve">Deliver the national “In Bloom” entry for Burton aiming to achieve a </t>
    </r>
    <r>
      <rPr>
        <b/>
        <sz val="11"/>
        <color theme="1"/>
        <rFont val="Arial"/>
        <family val="2"/>
      </rPr>
      <t xml:space="preserve">Silver gilt award at national level and a minimum of </t>
    </r>
    <r>
      <rPr>
        <b/>
        <sz val="11"/>
        <color rgb="FF000000"/>
        <rFont val="Arial"/>
        <family val="2"/>
      </rPr>
      <t>three golds at the regional “In Bloom” awards</t>
    </r>
  </si>
  <si>
    <r>
      <t>Sustain current scores for “It’s Your Neighbourhood Parks” entries-</t>
    </r>
    <r>
      <rPr>
        <b/>
        <sz val="11"/>
        <color theme="1"/>
        <rFont val="Arial"/>
        <family val="2"/>
      </rPr>
      <t xml:space="preserve">13 Gold awards, 7 Silver Gilt Awards and 2 Silver Awards </t>
    </r>
    <r>
      <rPr>
        <b/>
        <sz val="11"/>
        <color rgb="FF000000"/>
        <rFont val="Arial"/>
        <family val="2"/>
      </rPr>
      <t>and expand the number of entries by two</t>
    </r>
  </si>
  <si>
    <t>Undertake a review of the play equipment provision within East Staffordshire</t>
  </si>
  <si>
    <t>Implement a project to address the issue of dog fouling through the provision of dog fouling bags on parks across the Borough</t>
  </si>
  <si>
    <t>Develop proposals to upgrade the amenities at Branston Water Park</t>
  </si>
  <si>
    <t>Review and update the Council’s Tree Policy to provide guidance on increased levels of tree planting resulting from initiatives relating to the Climate Change emergency</t>
  </si>
  <si>
    <t>New &amp; Refreshed Planning Policies</t>
  </si>
  <si>
    <t>Finalise Sustainable Development SPD</t>
  </si>
  <si>
    <t>Finalise Biodiversity Guidance</t>
  </si>
  <si>
    <t>Update Housing Choice SPD</t>
  </si>
  <si>
    <t>Report considering the merits of an ARTICLE 4 (Retail/Residential) in the town centre</t>
  </si>
  <si>
    <t>Monitor Performance of the Local Plan</t>
  </si>
  <si>
    <t>Complete the annual review of the Local Plan</t>
  </si>
  <si>
    <t>Improve On The Average Time To Pay Creditors</t>
  </si>
  <si>
    <t>Average Time To Pay Creditors: Within 10 days of receipt of invoice</t>
  </si>
  <si>
    <t>Refresh Member Training</t>
  </si>
  <si>
    <t xml:space="preserve">Develop new approach to training </t>
  </si>
  <si>
    <t>Optimising our services and assets</t>
  </si>
  <si>
    <t>Carry out an options appraisal of potential shared services</t>
  </si>
  <si>
    <t>Carry out a review of our land and property investments</t>
  </si>
  <si>
    <t>Working in partnership with the County Council and other districts</t>
  </si>
  <si>
    <t>Receive an update on the ‘single front door’ policy so that residents across Staffordshire gain an improved experience interacting with local government</t>
  </si>
  <si>
    <t>Annual review of the constitution</t>
  </si>
  <si>
    <t>Members of the constitution cross-party working group to meet to establish changes to the constitution</t>
  </si>
  <si>
    <t xml:space="preserve">Progressing to Digital Maturity </t>
  </si>
  <si>
    <t>Upgrade the Council website and go live with new version</t>
  </si>
  <si>
    <t>Feasibility study regarding an Elected Member intranet</t>
  </si>
  <si>
    <t>Options appraisal on use of chat-bot and live chat options</t>
  </si>
  <si>
    <t>Map based reporting options appraisal</t>
  </si>
  <si>
    <t>Council ‘app’ options appraisal</t>
  </si>
  <si>
    <t>Set Budget for Council Approval</t>
  </si>
  <si>
    <t xml:space="preserve">Maintaining Good Financial Stewardship </t>
  </si>
  <si>
    <t>Carry out a review of our Treasury Management approach and strategy</t>
  </si>
  <si>
    <t>ICT, HR and selective licensing Business Support</t>
  </si>
  <si>
    <t>Continue with and review strategic support to OWBC: Provide health-check on service</t>
  </si>
  <si>
    <t>Licensing and Enforcement Activities - CCTV</t>
  </si>
  <si>
    <t>Renew the CCTV contracts for monitoring and maintenance of fixed site CCTV cameras and procure a new ‘fleet’ of fixed site digital CCTV cameras and infrastructure</t>
  </si>
  <si>
    <t>Monitor the effectiveness of the mobile CCTV provision including the number of camera deployments. Report to Cabinet</t>
  </si>
  <si>
    <t>Car Parking related initiatives</t>
  </si>
  <si>
    <t>Initiate a rolling programme of condition surveys across Council car parks. Year 1 to include Central Area (Coopers) and Trinity Road</t>
  </si>
  <si>
    <t>Provide a fifth year report on the current Selective Licensing Scheme</t>
  </si>
  <si>
    <t>Subject to consultation consider the re-designation of the pilot Selective Licensing Scheme pilot in Anglesey ward</t>
  </si>
  <si>
    <t>Subject to consultation, consider the designation of a new Selective Licensing Scheme. Potential areas to include; Goodman Street, Waterloo Street, Uxbridge Street, Shobnall Road and Branston Road</t>
  </si>
  <si>
    <t xml:space="preserve">Continue to Maximise Income Through Effective Collection Processes (Previously BVPI 9) </t>
  </si>
  <si>
    <t xml:space="preserve">Collection Rates of Council Tax : 98% </t>
  </si>
  <si>
    <t xml:space="preserve">Continue to Maximise Income Through Effective Collection Processes (Previously BVPI 10) </t>
  </si>
  <si>
    <t>Collection Rates of NNDR: 99%</t>
  </si>
  <si>
    <t>Continue to Maximise Income Through Effective Collection Processes:</t>
  </si>
  <si>
    <t>Former Years Arrears for: Council Tax: £2,500,000</t>
  </si>
  <si>
    <t>Former Years Arrears for: NNDR: £1,500,000</t>
  </si>
  <si>
    <t>Former Years Arrears for: Sundry Debts: £80,000</t>
  </si>
  <si>
    <t xml:space="preserve">Time Taken to Process Benefit New Claims and Change Events (Previously NI 181)
Average time: 4.5 days  </t>
  </si>
  <si>
    <t>Review the new Local Council Tax Reduction Scheme</t>
  </si>
  <si>
    <t>Local Council Tax Reduction Scheme reviewed</t>
  </si>
  <si>
    <t>Review Court Fees and Charges</t>
  </si>
  <si>
    <t>Review concluded</t>
  </si>
  <si>
    <t>Maintain High Standard Sports and Leisure Facilities</t>
  </si>
  <si>
    <t>Work with Everyone Active to develop an improvement plan for the outlying pitch changing facilities</t>
  </si>
  <si>
    <t>Develop marketing plans for each service area and achieve 85% completion of 22/23 marketing targets</t>
  </si>
  <si>
    <t>Provide a six monthly Grounds Maintenance contract performance report for April – September</t>
  </si>
  <si>
    <t xml:space="preserve">Facilities initiatives </t>
  </si>
  <si>
    <t>Commence a rolling programme of building condition surveys focusing on three buildings i.e. Town Hall and Cemetery estate in 2022/23</t>
  </si>
  <si>
    <t>Review the existing Cemetery fees and charges</t>
  </si>
  <si>
    <t>2022-23 Corporate Plan Reporting Spreadsheet</t>
  </si>
  <si>
    <t>End of Year 2022/23</t>
  </si>
  <si>
    <t>Following the completion of the place branding exercise</t>
  </si>
  <si>
    <t>Quarterly up to March 2023</t>
  </si>
  <si>
    <t>Post RSI 5 outcome</t>
  </si>
  <si>
    <t>Final SPD approved March 2023</t>
  </si>
  <si>
    <t>Post Peer Review Report</t>
  </si>
  <si>
    <t xml:space="preserve">TBA  </t>
  </si>
  <si>
    <t>By the statutory deadline</t>
  </si>
  <si>
    <t>As required by OWBC</t>
  </si>
  <si>
    <t>Quarterly</t>
  </si>
  <si>
    <t>Leisure, Amenities and Tourism</t>
  </si>
  <si>
    <t>Regeneration and Planning Policy</t>
  </si>
  <si>
    <t>Environment and Housing</t>
  </si>
  <si>
    <t>Programmes and Transformation</t>
  </si>
  <si>
    <t>Communities &amp; Open Spaces</t>
  </si>
  <si>
    <t>Corporate and Commercial</t>
  </si>
  <si>
    <t>Markets</t>
  </si>
  <si>
    <t>Planning</t>
  </si>
  <si>
    <t>Enterprise</t>
  </si>
  <si>
    <t>Licensing and Enforcement</t>
  </si>
  <si>
    <t>Environmental Health</t>
  </si>
  <si>
    <t>Brewhouse, Arts and Town Hall</t>
  </si>
  <si>
    <t>Environment</t>
  </si>
  <si>
    <t>Housing</t>
  </si>
  <si>
    <t>Marketing</t>
  </si>
  <si>
    <t>Planning Policy</t>
  </si>
  <si>
    <t>Human Resources, Payroll &amp; Payments</t>
  </si>
  <si>
    <t>Sal Khan</t>
  </si>
  <si>
    <t>Assets and Estate Management</t>
  </si>
  <si>
    <t>Legal</t>
  </si>
  <si>
    <t>FMU</t>
  </si>
  <si>
    <t>ICT</t>
  </si>
  <si>
    <t>Revenues, Benefits and Customer Contacts</t>
  </si>
  <si>
    <t>Daniel Arnold</t>
  </si>
  <si>
    <t>Michael Hovers</t>
  </si>
  <si>
    <t>James Abbott</t>
  </si>
  <si>
    <t>Sara Gummerson</t>
  </si>
  <si>
    <t>Naomi Perry</t>
  </si>
  <si>
    <t>Thomas Deery</t>
  </si>
  <si>
    <t>Margaret Woolley</t>
  </si>
  <si>
    <t>Rachel Liddle</t>
  </si>
  <si>
    <t>Chloe Brown</t>
  </si>
  <si>
    <t>Paul Farrer</t>
  </si>
  <si>
    <t>Brett Atkinson</t>
  </si>
  <si>
    <t>Nathan Gallagher</t>
  </si>
  <si>
    <t>Linda McDonald</t>
  </si>
  <si>
    <t>John Teasdale</t>
  </si>
  <si>
    <t>Lisa Turner</t>
  </si>
  <si>
    <t>Guy Thornhill</t>
  </si>
  <si>
    <t>Environment and Health &amp; Wellbeing</t>
  </si>
  <si>
    <t>Mark Rizk</t>
  </si>
  <si>
    <t>Andy O'Brien</t>
  </si>
  <si>
    <t>Reference Number</t>
  </si>
  <si>
    <t>CR01</t>
  </si>
  <si>
    <t>CR02</t>
  </si>
  <si>
    <t>CR03</t>
  </si>
  <si>
    <t>CR04</t>
  </si>
  <si>
    <t>CR05</t>
  </si>
  <si>
    <t>CR06</t>
  </si>
  <si>
    <t>CR07</t>
  </si>
  <si>
    <t>CR08</t>
  </si>
  <si>
    <t>CR09</t>
  </si>
  <si>
    <t>CR10</t>
  </si>
  <si>
    <t>CR11</t>
  </si>
  <si>
    <t>CR12</t>
  </si>
  <si>
    <t>CR13</t>
  </si>
  <si>
    <t>CR14</t>
  </si>
  <si>
    <t>CR15</t>
  </si>
  <si>
    <t>CR16</t>
  </si>
  <si>
    <t>CR17</t>
  </si>
  <si>
    <t>CR18</t>
  </si>
  <si>
    <t>CR19</t>
  </si>
  <si>
    <t>CR20a</t>
  </si>
  <si>
    <t>CR20b</t>
  </si>
  <si>
    <t>CR20c</t>
  </si>
  <si>
    <t>CR21</t>
  </si>
  <si>
    <t>CR22</t>
  </si>
  <si>
    <t>CR23a</t>
  </si>
  <si>
    <t>CR23b</t>
  </si>
  <si>
    <t>CR24</t>
  </si>
  <si>
    <t>CR25</t>
  </si>
  <si>
    <t>CR26</t>
  </si>
  <si>
    <t>CR27</t>
  </si>
  <si>
    <t>CR28</t>
  </si>
  <si>
    <t>CR29</t>
  </si>
  <si>
    <t>CR30</t>
  </si>
  <si>
    <t>CR31</t>
  </si>
  <si>
    <t>CR32</t>
  </si>
  <si>
    <t>CR33</t>
  </si>
  <si>
    <t>CR34</t>
  </si>
  <si>
    <t>CR35</t>
  </si>
  <si>
    <t>CR36</t>
  </si>
  <si>
    <t>CR37</t>
  </si>
  <si>
    <t>CR38</t>
  </si>
  <si>
    <t>CR39</t>
  </si>
  <si>
    <t>EHW01</t>
  </si>
  <si>
    <t>EHW02</t>
  </si>
  <si>
    <t>EHW03</t>
  </si>
  <si>
    <t>EHW04</t>
  </si>
  <si>
    <t>EHW05</t>
  </si>
  <si>
    <t>EHW06</t>
  </si>
  <si>
    <t>EHW07</t>
  </si>
  <si>
    <t>EHW08</t>
  </si>
  <si>
    <t>EHW09</t>
  </si>
  <si>
    <t>EHW10</t>
  </si>
  <si>
    <t>EHW11</t>
  </si>
  <si>
    <t>EHW12</t>
  </si>
  <si>
    <t>EHW13</t>
  </si>
  <si>
    <t>EHW14</t>
  </si>
  <si>
    <t>EHW15a</t>
  </si>
  <si>
    <t>EHW15b</t>
  </si>
  <si>
    <t>EHW15c</t>
  </si>
  <si>
    <t>EHW15d</t>
  </si>
  <si>
    <t>EHW16</t>
  </si>
  <si>
    <t>EHW17</t>
  </si>
  <si>
    <t>EHW18</t>
  </si>
  <si>
    <t>EHW19</t>
  </si>
  <si>
    <t>EHW20</t>
  </si>
  <si>
    <t>EHW21</t>
  </si>
  <si>
    <t>EHW22</t>
  </si>
  <si>
    <t>EHW23</t>
  </si>
  <si>
    <t>EHW24</t>
  </si>
  <si>
    <t>EHW25</t>
  </si>
  <si>
    <t>EHW26</t>
  </si>
  <si>
    <t>EHW27</t>
  </si>
  <si>
    <t>EHW28</t>
  </si>
  <si>
    <t>EHW29</t>
  </si>
  <si>
    <t>EHW30</t>
  </si>
  <si>
    <t>EHW31</t>
  </si>
  <si>
    <t>EHW32</t>
  </si>
  <si>
    <t>EHW33</t>
  </si>
  <si>
    <t>EHW34</t>
  </si>
  <si>
    <t>EHW35</t>
  </si>
  <si>
    <t>EHW36</t>
  </si>
  <si>
    <t>EHW37</t>
  </si>
  <si>
    <t>EHW38</t>
  </si>
  <si>
    <t>EHW39</t>
  </si>
  <si>
    <t>EHW40</t>
  </si>
  <si>
    <t>EHW41</t>
  </si>
  <si>
    <t>EHW42</t>
  </si>
  <si>
    <t>EHW43</t>
  </si>
  <si>
    <t>VFM01</t>
  </si>
  <si>
    <t>VFM02</t>
  </si>
  <si>
    <t>VFM03</t>
  </si>
  <si>
    <t>VFM04</t>
  </si>
  <si>
    <t>VFM05</t>
  </si>
  <si>
    <t>VFM06</t>
  </si>
  <si>
    <t>VFM07</t>
  </si>
  <si>
    <t>VFM08</t>
  </si>
  <si>
    <t>VFM09</t>
  </si>
  <si>
    <t>VFM10</t>
  </si>
  <si>
    <t>VFM11</t>
  </si>
  <si>
    <t>VFM12</t>
  </si>
  <si>
    <t>VFM13</t>
  </si>
  <si>
    <t>VFM14</t>
  </si>
  <si>
    <t>VFM15</t>
  </si>
  <si>
    <t>VFM16</t>
  </si>
  <si>
    <t>VFM17</t>
  </si>
  <si>
    <t>VFM18</t>
  </si>
  <si>
    <t>VFM19</t>
  </si>
  <si>
    <t>VFM20</t>
  </si>
  <si>
    <t>VFM21</t>
  </si>
  <si>
    <t>VFM22</t>
  </si>
  <si>
    <t>VFM23</t>
  </si>
  <si>
    <t>VFM24</t>
  </si>
  <si>
    <t>VFM25a</t>
  </si>
  <si>
    <t>VFM25b</t>
  </si>
  <si>
    <t>VFM25c</t>
  </si>
  <si>
    <t>VFM26</t>
  </si>
  <si>
    <t>VFM27</t>
  </si>
  <si>
    <t>VFM28</t>
  </si>
  <si>
    <t>VFM29a</t>
  </si>
  <si>
    <t>VFM29b</t>
  </si>
  <si>
    <t>VFM29c</t>
  </si>
  <si>
    <t>VFM30</t>
  </si>
  <si>
    <t>VFM31</t>
  </si>
  <si>
    <t>VFM32</t>
  </si>
  <si>
    <t>VFM33</t>
  </si>
  <si>
    <t>VFM34</t>
  </si>
  <si>
    <t>VFM35</t>
  </si>
  <si>
    <t>VFM36</t>
  </si>
  <si>
    <t>VFM37</t>
  </si>
  <si>
    <t>Finance, Treasury Management &amp; Communications</t>
  </si>
  <si>
    <t>Communities and Housing Standards</t>
  </si>
  <si>
    <t>Tourism and Cultural Development</t>
  </si>
  <si>
    <t>Environment and Climate Change</t>
  </si>
  <si>
    <t>Leader &amp; Economic Growth</t>
  </si>
  <si>
    <t>Quarter One (2022/23)</t>
  </si>
  <si>
    <t>Quarter Two (2022/23)</t>
  </si>
  <si>
    <t>Quarter Three (2022/23)</t>
  </si>
  <si>
    <t>Leader and Economic Growth</t>
  </si>
  <si>
    <t>Finance, Treasury Management and Communications</t>
  </si>
  <si>
    <t>QUARTER ONE (April - June 2022)</t>
  </si>
  <si>
    <t>QUARTER TWO (July - Sept 2022)</t>
  </si>
  <si>
    <t>QUARTER THREE (Oct - Dec 2022)</t>
  </si>
  <si>
    <t>QUARTER FOUR (Jan - Mar 2023)</t>
  </si>
  <si>
    <t>LEADER OF THE COUNCIL AND ECONOMIC GROWTH PORTFOLIO</t>
  </si>
  <si>
    <t>TOURISM AND CULTURAL DEVELOPMENT</t>
  </si>
  <si>
    <t>COMMUNITIES AND HOUSING STANDARDS</t>
  </si>
  <si>
    <t>ENVIRONMENT AND CLIMATE CHANGE</t>
  </si>
  <si>
    <t>FINANCE, TREASURY MANAGEMENT &amp; COMMUNICATIONS</t>
  </si>
  <si>
    <t>End of year forecast as at end of Q1</t>
  </si>
  <si>
    <t>End of year forecast as at end of Q2</t>
  </si>
  <si>
    <t>End of year forecast as at end of Q3</t>
  </si>
  <si>
    <t xml:space="preserve">Cumulative Annual Outturn </t>
  </si>
  <si>
    <t>Ian Buckingham</t>
  </si>
  <si>
    <t>Catherine Grimley</t>
  </si>
  <si>
    <t>Paul Bland</t>
  </si>
  <si>
    <t>CP Order</t>
  </si>
  <si>
    <t>% HBOPs recovered During the Year: 90%</t>
  </si>
  <si>
    <t>% of HBOPS Processed and on Payment Arrangement: 90%</t>
  </si>
  <si>
    <t>In Year HBOPs Recovered During the Year: 50%</t>
  </si>
  <si>
    <t xml:space="preserve">Climate change actions are being monitored to provide an interim report. </t>
  </si>
  <si>
    <t>Timescales are currently being collated to form part of the DFG review report.</t>
  </si>
  <si>
    <t>Following a report approved in May, Blackpool Street, Branston Road, Broadway Street, Goodman Street, King Street, Queen Street, Shobnall Street, Uxbridge Street and Waterloo Street have been designated as a selective licensing scheme. The selective licensing designation will come into force on 11 September 2022.</t>
  </si>
  <si>
    <t>Officers have been tasked through appraisals to meet target</t>
  </si>
  <si>
    <t>Meeting held June 2022 with County. Awaiting formal response to proposals</t>
  </si>
  <si>
    <t>The consultation has taken placed and closed on 20.06.2022. Officers have a meeting on 30.06.22 to go through responses.</t>
  </si>
  <si>
    <t>The new cameras and maintenance specification is due to go out week commencing 4 July 2022.</t>
  </si>
  <si>
    <t>Consultation on draft closed June 2022. Considering feedback</t>
  </si>
  <si>
    <t xml:space="preserve">Draft document published and being used </t>
  </si>
  <si>
    <t xml:space="preserve">Draft document being prepared for August cabinet </t>
  </si>
  <si>
    <t>New recycling service commenced 2 May 2022.</t>
  </si>
  <si>
    <t>2022/23 Marketing Plans have been developed for each service.</t>
  </si>
  <si>
    <t>Good progress made in preparing the draft accounts. Awaiting final pension report from actuary in order to finalise.</t>
  </si>
  <si>
    <t>Work to commence in Quarter 2 onwards</t>
  </si>
  <si>
    <t>3.8 days</t>
  </si>
  <si>
    <t>4 days</t>
  </si>
  <si>
    <t>Target is annual</t>
  </si>
  <si>
    <t>This target is annual and is the net arrears figure (net of arrangements and identified write offs)</t>
  </si>
  <si>
    <t>18 Applications 15 within time = 83%</t>
  </si>
  <si>
    <t>50 Applications 45 within time = 90%</t>
  </si>
  <si>
    <t>136 Applications 130 within time = 96%</t>
  </si>
  <si>
    <t xml:space="preserve">Not yet due surveys run April - July </t>
  </si>
  <si>
    <t xml:space="preserve">Negotiations with land owners has progressed and an EDR will come forward in July.  </t>
  </si>
  <si>
    <t xml:space="preserve">The place narrative work with Thinking Place is now underway. Updates on this will be provided later in the year. </t>
  </si>
  <si>
    <t>A new approach for implementation of a customer feedback post decision notice has been approved.</t>
  </si>
  <si>
    <t>Report has been prepared, and is due for a Cabinet decision on 19 July 2022.</t>
  </si>
  <si>
    <t>There were 71 initial decisions made in Q1 with an average of 0 days between appointment and decision.</t>
  </si>
  <si>
    <t>2 days</t>
  </si>
  <si>
    <t>5 days</t>
  </si>
  <si>
    <t>There were 5 'key to key' instances across Q1 with a total of 6 working days, providing an average of 0.8 days</t>
  </si>
  <si>
    <t xml:space="preserve">Discussions have started with Procurement about the best approach to obtaining the building </t>
  </si>
  <si>
    <t>.</t>
  </si>
  <si>
    <t>This objective is being procured with VFM19 due to the synergies between them both.</t>
  </si>
  <si>
    <t>VCSE Strategy (CR07) has established the Council's approach to developing a forum and the interface with the sector.</t>
  </si>
  <si>
    <t>Market Hall Working Group has been formed, and the process has been divided into three distinct phases:1- Listening (A consultation piece involving focus groups and pop up sessions). 2- Research (examining best practice and any relevant data) 3-Report writing</t>
  </si>
  <si>
    <t>Quarter 1 sees the conclusion of the listening phase and the commencement of the research element in qtr 2</t>
  </si>
  <si>
    <t>New recycling service communications carried out via leaflets, bin tags, website, social media and animated video.  New video in production.</t>
  </si>
  <si>
    <t>46% estimated as not all data received</t>
  </si>
  <si>
    <t>130kg estimated as not all data received</t>
  </si>
  <si>
    <t>526kg</t>
  </si>
  <si>
    <t xml:space="preserve">Two panel meetings have been held since the fund was launched. A total of 4 applications have been reviewed to date at the panel meetings. A total of £30,000 of grant was requested; of this £25,000 of grant approved and committed and a total of £66,365 of private sector investment will be levered.  £75,000 of funding remains to be committed.. </t>
  </si>
  <si>
    <t>Progressing well but review and implementation of changes may not take place until December Council, rather than September Council.</t>
  </si>
  <si>
    <t xml:space="preserve">Quotations from a range of suppliers have been received in quarter 1. The selected supplier will be signed off by an EDR in July at which point the project will commence.  </t>
  </si>
  <si>
    <t>Report to CMT on July 20th</t>
  </si>
  <si>
    <t>Brewhouse on Tour dates planned to take place from 30 July - 3 September. Roundabout Theatre in Burton 8-11 September.</t>
  </si>
  <si>
    <t>App commissioned to support Burton Ale Trail. Street Theatre to take place across the weekend 3- 4 September.</t>
  </si>
  <si>
    <t>1 live event taken place at Burton Town Hall. Open exhibition delivered digitally.</t>
  </si>
  <si>
    <t>This has been started, organising training sessions for committee members and other members using LGA events and specific in house sessions. It is an item with an ongoing progression throughout the year, but expecting for the most intensive activity to be during quarter 3.</t>
  </si>
  <si>
    <t>Quarter average 11 days</t>
  </si>
  <si>
    <t xml:space="preserve">The survey content is being developed for agreement prior to the survey being launched in August in line with the target. </t>
  </si>
  <si>
    <t xml:space="preserve">Annual Communications Plan Developed and approved in May 2022 by EDR. </t>
  </si>
  <si>
    <t xml:space="preserve">Content migration is underway and refreshed styling being developed. </t>
  </si>
  <si>
    <t>Everyone Active continue to represent the Council as part of the Better Health Staffordshire initiative.  The Leisure Services Contract Officer, Everyone Active Contract Manager and an Active Communities staff member all attended the 3rd workshop by the initiative’s working group on Tuesday 28th June, aimed at identifying and mapping the causes of obesity.  The group will move to the action planning phase following the review of the outcomes from the workshops.</t>
  </si>
  <si>
    <t xml:space="preserve">The East Staffordshire Play Day will take place between 11am and 3pm on Wednesday 24th August and will include a wide range of free activities, including inflatables, ‘have-a-go’ sports, ‘Magical Mayhem’ circus skills, and various community groups offering their own activities and information. </t>
  </si>
  <si>
    <t xml:space="preserve">A plan has been agreed with the contractor for the improvement of the changing facilities, including the outlay of expenditure for both parties, order of priority, and timescales for the commencement of the works.  The improvement works will cover facilities at Eton Park, Pennycroft Lane, St. Luke’s and Edgehill.  A Football Foundation application will also be submitted separately to enhance facilities at Meadow Lane. </t>
  </si>
  <si>
    <t>Kelly Kerr-Delworth</t>
  </si>
  <si>
    <t>Place branding exercise work is ongoing.</t>
  </si>
  <si>
    <t>Monthly footfall compiled from Burton Shopping Centres, Car Parks and manual High Street counts into a shared spreadsheet to track and compare from 2021 - 2022</t>
  </si>
  <si>
    <t>Quarter 1 
(April - June 2022)</t>
  </si>
  <si>
    <t>QUARTER 1: April - June 2022</t>
  </si>
  <si>
    <t>QUARTER 2: July - September 2022</t>
  </si>
  <si>
    <t>Quarter 2 
(July - September 2022)</t>
  </si>
  <si>
    <t>Year to date
(April - Sept 2022)</t>
  </si>
  <si>
    <t>Quarter 3
(October - December 2022)</t>
  </si>
  <si>
    <t>QUARTER 3: October - December 2022</t>
  </si>
  <si>
    <t>Year to date
(April - Dec 2022)</t>
  </si>
  <si>
    <t>QUARTER 4: January - March 2023</t>
  </si>
  <si>
    <t>Quarter 4
(January - March 2023)</t>
  </si>
  <si>
    <t>Steps are being taken to improve the website and make greater user of the "virtual space" to keep people informed about the Cemetery, the regulations and prices.</t>
  </si>
  <si>
    <t>Report has been prepared and is due to be heard by Cabinet in August.</t>
  </si>
  <si>
    <t>Training delivered in April and May.</t>
  </si>
  <si>
    <t>One developer forum was held in April and one is planned for August.</t>
  </si>
  <si>
    <t>Our delivery partner Staffordshire University has now withdrawn from this project. Discussions on next steps will take place with Government.</t>
  </si>
  <si>
    <t>Two events scheduled for July with more throughout the rest of the year.</t>
  </si>
  <si>
    <t>Update report to Strategic Digital Group on Assure Migration progress</t>
  </si>
  <si>
    <t>Policy is currently at reading through stage to compare with new guidance.</t>
  </si>
  <si>
    <t>First meeting held in April 2022 and second in diary. Fixed Penalty Notices have been issued by the Police for PSPO alcohol offences.</t>
  </si>
  <si>
    <t>Revised and updated strategy has been approved and is available in the shared work area for colleagues. Completed in May.</t>
  </si>
  <si>
    <t>Continued monitoring and partnership working with Staffordshre County Council for Covid outbreaks</t>
  </si>
  <si>
    <t>In Quarter 1 we commenced the In Bloom campaign and delivered a campaign to promote the Big Burton Jubilee.</t>
  </si>
  <si>
    <t>Judging taking place in the early part of Quarter 2.</t>
  </si>
  <si>
    <t>Judging took place in Qtr 1 and the early days of Qtr 2.</t>
  </si>
  <si>
    <t>Options have been presented to the Deputy Leader and the decision has been take to procure a pre-fabricated modular building to replace the existing toilets.</t>
  </si>
  <si>
    <t>Dog bag dispensers and location poles have been ordered from a supplier ready for install. Locations have been agreed between Open Spaces and Civil Enforcement.</t>
  </si>
  <si>
    <t>Officers have completed a visual inspection and have contrasted this with installation dates, budget spend and annual play inspection reports. This has consequently highlighted play areas in need of modernisation.</t>
  </si>
  <si>
    <t>EDR signed 8th July.</t>
  </si>
  <si>
    <t xml:space="preserve">Meeting with Leader, CEO and Liz Eastaugh has taken place alongside a consideration of land and property investments. Positive outlook. Consideration now turning towards utilisation of land. </t>
  </si>
  <si>
    <t>A feasibility study on an elected member intranet has been completed and was presented to the Strategic Digital Group in May and approved by EDR in June. A Member intranet will be developed in the new year using MS SharePoint.</t>
  </si>
  <si>
    <t xml:space="preserve">Options appraisal presented to Digital Group Members in May. </t>
  </si>
  <si>
    <t>The group is developing a business case for the use of chat bots.</t>
  </si>
  <si>
    <t>The Mobile Enforcement Officer is submitting weekly reports on the situation with mobile camera deployment</t>
  </si>
  <si>
    <t xml:space="preserve">The procurement team has identified a potential framework agreement the Council can utilise to deliver these services </t>
  </si>
  <si>
    <t>A small officer working has been formed to devise a specification for the premises and car parks identified.</t>
  </si>
  <si>
    <t xml:space="preserve">
The Leisure Contract Performance Report remains a focus element of the Scrutiny Committee focused on Value for Money Council Services.
</t>
  </si>
  <si>
    <t>Quarterly Performance Report presented to Corporate Management Team, Leader and Deputy Leaders, LAG / LOAG / IAAG and VFM Scrutiny Committee during May and June 2022. 
Quarter 1 saw another consistent performance from the Leisure Operator with no major issues raised.</t>
  </si>
  <si>
    <t>VCSE Strategy has been developed that explores the shape of the voluntary sector and the role ESBC has and can play within it. Considered at July LDL meeting for sign off by EDR.</t>
  </si>
  <si>
    <t>Reported to CMT and LDL in June.</t>
  </si>
  <si>
    <t>The Council has continued to work with the Commonwealth Lead Officers' Group to support the organisation of the Games.
East Staffordshire hosted the Queen’s Baton Relay on Wednesday 20th July.  Uttoxeter Leisure Centre provided the location for a series of photographs with local swimming club, Dove Valley, before the Queen’s Baton then relaying around Bramshall Park.  The Baton then moved on to St. George’s Park for a celebration with local schools, finishing with a relay around the grounds.</t>
  </si>
  <si>
    <t>The inaugural forum took place in May with partners welcoming the Council's commitment to promoting tourism and local enterprises.</t>
  </si>
  <si>
    <t>Discussions with Molson Coors have been ongoing.  An EDR will be taken forward in July regarding the acquisition of land.</t>
  </si>
  <si>
    <t>Work is progressing with SCC and Amey on feasibility investigations for the bus and car park.</t>
  </si>
  <si>
    <t xml:space="preserve">Tender exercise commenced for the procurement of 3 EV Chargepoints in Coopers Square Carpark. Submissions due in July.   </t>
  </si>
  <si>
    <t>The Jubilee Weekend took place  on 3 - 4 June 2022 on the Washlands and Stapenhill gardens. Big Burton Carousel sculpture trail running from June - September.</t>
  </si>
  <si>
    <t>Date for trial of electric mechanical sweeper agreed. Date for Refuse vehicle to be determined.</t>
  </si>
  <si>
    <t>Physical Monitoring completed</t>
  </si>
  <si>
    <t>Research has commenced on the fees and charges for Staffordshire authorities, geographical neighbours (South Derbyshire &amp; North West Leicestershire) and the most similar group cohort</t>
  </si>
  <si>
    <t>Short Term Sickness Days Average number per FTE: 3.22 days</t>
  </si>
  <si>
    <t>0.91 days short term sickness days per FTE (excluding unpaid and pregnancy related)</t>
  </si>
  <si>
    <t>Q1 sickness in 2021 was 0.48 days</t>
  </si>
  <si>
    <t>Grant designed and signed off for launch by EDR on 30th June.</t>
  </si>
  <si>
    <t>The tender exercise for the Washlands project has now concluded. Unfortunately both submissions were over budget and so the project cannot progress at this time. A report detailing next steps will be brought to Members in due course.</t>
  </si>
  <si>
    <t>This target is annual.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</si>
</sst>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8" formatCode="&quot;£&quot;#,##0.00;[Red]\-&quot;£&quot;#,##0.00"/>
    <numFmt numFmtId="164" formatCode="mmm\ yyyy"/>
    <numFmt numFmtId="165" formatCode="&quot;£&quot;#,##0.00"/>
    <numFmt numFmtId="166" formatCode="mmmm\ yyyy"/>
  </numFmts>
  <fonts count="67">
    <font>
      <sz val="11"/>
      <color theme="1"/>
      <name val="Calibri"/>
      <family val="2"/>
      <scheme val="minor"/>
    </font>
    <font>
      <sz val="11"/>
      <color theme="0"/>
      <name val="Calibri"/>
      <family val="2"/>
      <scheme val="minor"/>
    </font>
    <font>
      <b/>
      <sz val="12"/>
      <color theme="1"/>
      <name val="Arial"/>
      <family val="2"/>
    </font>
    <font>
      <b/>
      <sz val="12"/>
      <color rgb="FF000000"/>
      <name val="Arial"/>
      <family val="2"/>
    </font>
    <font>
      <b/>
      <sz val="12"/>
      <color theme="0"/>
      <name val="Arial"/>
      <family val="2"/>
    </font>
    <font>
      <b/>
      <sz val="12"/>
      <name val="Arial"/>
      <family val="2"/>
    </font>
    <font>
      <sz val="12"/>
      <color theme="1"/>
      <name val="Calibri"/>
      <family val="2"/>
      <scheme val="minor"/>
    </font>
    <font>
      <sz val="11"/>
      <name val="Calibri"/>
      <family val="2"/>
      <scheme val="minor"/>
    </font>
    <font>
      <sz val="12"/>
      <name val="Arial"/>
      <family val="2"/>
    </font>
    <font>
      <sz val="12"/>
      <color rgb="FF000000"/>
      <name val="Arial"/>
      <family val="2"/>
    </font>
    <font>
      <sz val="12"/>
      <color theme="1"/>
      <name val="Arial"/>
      <family val="2"/>
    </font>
    <font>
      <b/>
      <sz val="16"/>
      <color theme="0"/>
      <name val="Arial"/>
      <family val="2"/>
    </font>
    <font>
      <sz val="11"/>
      <color theme="0"/>
      <name val="Arial"/>
      <family val="2"/>
    </font>
    <font>
      <sz val="11"/>
      <name val="Arial"/>
      <family val="2"/>
    </font>
    <font>
      <sz val="11"/>
      <color theme="1"/>
      <name val="Arial"/>
      <family val="2"/>
    </font>
    <font>
      <b/>
      <sz val="11"/>
      <color theme="1"/>
      <name val="Arial"/>
      <family val="2"/>
    </font>
    <font>
      <b/>
      <sz val="14"/>
      <color theme="1"/>
      <name val="Arial"/>
      <family val="2"/>
    </font>
    <font>
      <b/>
      <sz val="14"/>
      <color theme="0"/>
      <name val="Arial"/>
      <family val="2"/>
    </font>
    <font>
      <u/>
      <sz val="11"/>
      <color theme="10"/>
      <name val="Calibri"/>
      <family val="2"/>
    </font>
    <font>
      <b/>
      <i/>
      <sz val="12"/>
      <color theme="1"/>
      <name val="Arial"/>
      <family val="2"/>
    </font>
    <font>
      <b/>
      <u/>
      <sz val="28"/>
      <color theme="0"/>
      <name val="Arial"/>
      <family val="2"/>
    </font>
    <font>
      <b/>
      <sz val="18"/>
      <name val="Arial"/>
      <family val="2"/>
    </font>
    <font>
      <u/>
      <sz val="11"/>
      <color theme="0"/>
      <name val="Calibri"/>
      <family val="2"/>
    </font>
    <font>
      <b/>
      <sz val="11"/>
      <color theme="0"/>
      <name val="Arial"/>
      <family val="2"/>
    </font>
    <font>
      <b/>
      <i/>
      <sz val="11"/>
      <color theme="0"/>
      <name val="Arial"/>
      <family val="2"/>
    </font>
    <font>
      <b/>
      <u/>
      <sz val="22"/>
      <name val="Arial"/>
      <family val="2"/>
    </font>
    <font>
      <b/>
      <u/>
      <sz val="11"/>
      <name val="Arial"/>
      <family val="2"/>
    </font>
    <font>
      <b/>
      <sz val="11"/>
      <name val="Arial"/>
      <family val="2"/>
    </font>
    <font>
      <b/>
      <i/>
      <sz val="11"/>
      <name val="Arial"/>
      <family val="2"/>
    </font>
    <font>
      <u/>
      <sz val="14"/>
      <color theme="10"/>
      <name val="Arial"/>
      <family val="2"/>
    </font>
    <font>
      <b/>
      <sz val="20"/>
      <color rgb="FFFFFFFF"/>
      <name val="Arial"/>
      <family val="2"/>
    </font>
    <font>
      <b/>
      <sz val="20"/>
      <color theme="1"/>
      <name val="Arial"/>
      <family val="2"/>
    </font>
    <font>
      <b/>
      <sz val="16"/>
      <name val="Arial"/>
      <family val="2"/>
    </font>
    <font>
      <b/>
      <sz val="14"/>
      <name val="Arial"/>
      <family val="2"/>
    </font>
    <font>
      <sz val="16"/>
      <name val="Arial"/>
      <family val="2"/>
    </font>
    <font>
      <b/>
      <u/>
      <sz val="28"/>
      <name val="Arial"/>
      <family val="2"/>
    </font>
    <font>
      <b/>
      <u/>
      <sz val="14"/>
      <color rgb="FF0066FF"/>
      <name val="Calibri"/>
      <family val="2"/>
    </font>
    <font>
      <sz val="11"/>
      <color rgb="FF0066FF"/>
      <name val="Calibri"/>
      <family val="2"/>
      <scheme val="minor"/>
    </font>
    <font>
      <b/>
      <shadow/>
      <sz val="16"/>
      <color rgb="FFFFFFFF"/>
      <name val="Arial"/>
      <family val="2"/>
    </font>
    <font>
      <sz val="10"/>
      <name val="Arial"/>
      <family val="2"/>
    </font>
    <font>
      <sz val="16"/>
      <color theme="1"/>
      <name val="Calibri"/>
      <family val="2"/>
      <scheme val="minor"/>
    </font>
    <font>
      <b/>
      <sz val="18"/>
      <color rgb="FF000000"/>
      <name val="Arial"/>
      <family val="2"/>
    </font>
    <font>
      <b/>
      <sz val="48"/>
      <color rgb="FF000000"/>
      <name val="Arial"/>
      <family val="2"/>
    </font>
    <font>
      <sz val="72"/>
      <name val="Wingdings"/>
      <charset val="2"/>
    </font>
    <font>
      <b/>
      <sz val="48"/>
      <color rgb="FF000000"/>
      <name val="ZapfDingbats"/>
      <family val="5"/>
      <charset val="2"/>
    </font>
    <font>
      <sz val="11"/>
      <color theme="1"/>
      <name val="Wingdings"/>
      <charset val="2"/>
    </font>
    <font>
      <sz val="72"/>
      <color theme="1"/>
      <name val="Wingdings"/>
      <charset val="2"/>
    </font>
    <font>
      <b/>
      <sz val="48"/>
      <name val="Arial"/>
      <family val="2"/>
    </font>
    <font>
      <sz val="14"/>
      <name val="Wingdings"/>
      <charset val="2"/>
    </font>
    <font>
      <sz val="14"/>
      <color theme="1"/>
      <name val="Calibri"/>
      <family val="2"/>
      <scheme val="minor"/>
    </font>
    <font>
      <b/>
      <sz val="18"/>
      <color theme="0"/>
      <name val="Arial"/>
      <family val="2"/>
    </font>
    <font>
      <b/>
      <sz val="16"/>
      <color rgb="FF000000"/>
      <name val="Arial"/>
      <family val="2"/>
    </font>
    <font>
      <b/>
      <sz val="16"/>
      <color theme="1"/>
      <name val="Arial"/>
      <family val="2"/>
    </font>
    <font>
      <i/>
      <sz val="12"/>
      <color rgb="FF000000"/>
      <name val="Arial"/>
      <family val="2"/>
    </font>
    <font>
      <sz val="12"/>
      <color rgb="FFFF0000"/>
      <name val="Arial"/>
      <family val="2"/>
    </font>
    <font>
      <b/>
      <sz val="16"/>
      <color theme="1"/>
      <name val="Calibri"/>
      <family val="2"/>
      <scheme val="minor"/>
    </font>
    <font>
      <i/>
      <sz val="12"/>
      <name val="Arial"/>
      <family val="2"/>
    </font>
    <font>
      <sz val="11"/>
      <color theme="1"/>
      <name val="Calibri"/>
      <family val="2"/>
      <scheme val="minor"/>
    </font>
    <font>
      <i/>
      <sz val="12"/>
      <color theme="1"/>
      <name val="Arial"/>
      <family val="2"/>
    </font>
    <font>
      <u/>
      <sz val="12"/>
      <color theme="10"/>
      <name val="Arial"/>
      <family val="2"/>
    </font>
    <font>
      <b/>
      <sz val="11"/>
      <color rgb="FFFFFFFF"/>
      <name val="Arial"/>
      <family val="2"/>
    </font>
    <font>
      <b/>
      <sz val="11"/>
      <color rgb="FF000000"/>
      <name val="Arial"/>
      <family val="2"/>
    </font>
    <font>
      <b/>
      <i/>
      <sz val="11"/>
      <color theme="9" tint="-0.499984740745262"/>
      <name val="Arial"/>
      <family val="2"/>
    </font>
    <font>
      <b/>
      <i/>
      <sz val="11"/>
      <color rgb="FF4F6228"/>
      <name val="Arial"/>
      <family val="2"/>
    </font>
    <font>
      <b/>
      <sz val="11"/>
      <color theme="0" tint="-0.499984740745262"/>
      <name val="Arial"/>
      <family val="2"/>
    </font>
    <font>
      <b/>
      <sz val="9"/>
      <color indexed="81"/>
      <name val="Tahoma"/>
      <family val="2"/>
    </font>
    <font>
      <sz val="12"/>
      <name val="Calibri"/>
      <family val="2"/>
      <scheme val="minor"/>
    </font>
  </fonts>
  <fills count="29">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theme="6" tint="-0.499984740745262"/>
        <bgColor indexed="64"/>
      </patternFill>
    </fill>
    <fill>
      <patternFill patternType="solid">
        <fgColor rgb="FF002060"/>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CC0000"/>
        <bgColor indexed="64"/>
      </patternFill>
    </fill>
    <fill>
      <patternFill patternType="solid">
        <fgColor rgb="FF339933"/>
        <bgColor indexed="64"/>
      </patternFill>
    </fill>
    <fill>
      <patternFill patternType="solid">
        <fgColor theme="7"/>
        <bgColor indexed="64"/>
      </patternFill>
    </fill>
    <fill>
      <patternFill patternType="solid">
        <fgColor theme="0" tint="-0.499984740745262"/>
        <bgColor indexed="64"/>
      </patternFill>
    </fill>
    <fill>
      <patternFill patternType="solid">
        <fgColor theme="3" tint="0.59999389629810485"/>
        <bgColor indexed="64"/>
      </patternFill>
    </fill>
    <fill>
      <patternFill patternType="solid">
        <fgColor rgb="FF00863D"/>
        <bgColor indexed="64"/>
      </patternFill>
    </fill>
    <fill>
      <patternFill patternType="solid">
        <fgColor rgb="FF009900"/>
        <bgColor indexed="64"/>
      </patternFill>
    </fill>
    <fill>
      <patternFill patternType="solid">
        <fgColor theme="9" tint="0.59999389629810485"/>
        <bgColor indexed="64"/>
      </patternFill>
    </fill>
    <fill>
      <patternFill patternType="solid">
        <fgColor rgb="FFD9FFD9"/>
        <bgColor indexed="64"/>
      </patternFill>
    </fill>
    <fill>
      <patternFill patternType="solid">
        <fgColor rgb="FFEFEFFF"/>
        <bgColor indexed="64"/>
      </patternFill>
    </fill>
    <fill>
      <patternFill patternType="solid">
        <fgColor theme="0" tint="-4.9989318521683403E-2"/>
        <bgColor indexed="64"/>
      </patternFill>
    </fill>
    <fill>
      <patternFill patternType="solid">
        <fgColor rgb="FFDBE5F1"/>
        <bgColor indexed="64"/>
      </patternFill>
    </fill>
    <fill>
      <patternFill patternType="solid">
        <fgColor rgb="FFC00000"/>
        <bgColor indexed="64"/>
      </patternFill>
    </fill>
    <fill>
      <patternFill patternType="solid">
        <fgColor rgb="FFD6DCE4"/>
        <bgColor indexed="64"/>
      </patternFill>
    </fill>
    <fill>
      <patternFill patternType="solid">
        <fgColor rgb="FFEDEDED"/>
        <bgColor indexed="64"/>
      </patternFill>
    </fill>
    <fill>
      <patternFill patternType="solid">
        <fgColor rgb="FF002060"/>
        <bgColor rgb="FF000000"/>
      </patternFill>
    </fill>
    <fill>
      <patternFill patternType="solid">
        <fgColor theme="8" tint="-0.249977111117893"/>
        <bgColor indexed="64"/>
      </patternFill>
    </fill>
    <fill>
      <patternFill patternType="solid">
        <fgColor rgb="FF525252"/>
        <bgColor rgb="FF000000"/>
      </patternFill>
    </fill>
    <fill>
      <patternFill patternType="solid">
        <fgColor theme="4" tint="-0.499984740745262"/>
        <bgColor rgb="FF000000"/>
      </patternFill>
    </fill>
    <fill>
      <patternFill patternType="solid">
        <fgColor rgb="FFFFFF00"/>
        <bgColor indexed="64"/>
      </patternFill>
    </fill>
  </fills>
  <borders count="75">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theme="6"/>
      </left>
      <right style="thin">
        <color theme="6"/>
      </right>
      <top style="thin">
        <color theme="6"/>
      </top>
      <bottom style="thin">
        <color theme="6"/>
      </bottom>
      <diagonal/>
    </border>
    <border>
      <left style="thin">
        <color theme="6"/>
      </left>
      <right style="thin">
        <color theme="6"/>
      </right>
      <top style="thin">
        <color theme="6"/>
      </top>
      <bottom style="thin">
        <color indexed="64"/>
      </bottom>
      <diagonal/>
    </border>
    <border>
      <left style="thin">
        <color theme="6"/>
      </left>
      <right style="thin">
        <color theme="6"/>
      </right>
      <top style="thin">
        <color indexed="64"/>
      </top>
      <bottom style="thin">
        <color indexed="64"/>
      </bottom>
      <diagonal/>
    </border>
    <border>
      <left style="thin">
        <color theme="6"/>
      </left>
      <right style="thin">
        <color theme="6"/>
      </right>
      <top style="thin">
        <color indexed="64"/>
      </top>
      <bottom style="thin">
        <color theme="6"/>
      </bottom>
      <diagonal/>
    </border>
    <border>
      <left/>
      <right style="thin">
        <color indexed="64"/>
      </right>
      <top style="thin">
        <color indexed="64"/>
      </top>
      <bottom/>
      <diagonal/>
    </border>
    <border>
      <left style="thin">
        <color indexed="64"/>
      </left>
      <right/>
      <top style="thin">
        <color indexed="64"/>
      </top>
      <bottom/>
      <diagonal/>
    </border>
    <border>
      <left style="thin">
        <color theme="6"/>
      </left>
      <right style="thin">
        <color theme="6"/>
      </right>
      <top style="thin">
        <color theme="6"/>
      </top>
      <bottom/>
      <diagonal/>
    </border>
    <border>
      <left style="thin">
        <color theme="6"/>
      </left>
      <right/>
      <top style="thin">
        <color theme="6"/>
      </top>
      <bottom style="thin">
        <color theme="6"/>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rgb="FFFFFFFF"/>
      </left>
      <right style="thick">
        <color rgb="FF00863D"/>
      </right>
      <top style="thick">
        <color rgb="FFFFFFFF"/>
      </top>
      <bottom/>
      <diagonal/>
    </border>
    <border>
      <left style="thick">
        <color rgb="FF00863D"/>
      </left>
      <right/>
      <top style="thick">
        <color rgb="FF00863D"/>
      </top>
      <bottom style="thick">
        <color rgb="FF00863D"/>
      </bottom>
      <diagonal/>
    </border>
    <border>
      <left/>
      <right style="thick">
        <color rgb="FF00863D"/>
      </right>
      <top style="thick">
        <color rgb="FF00863D"/>
      </top>
      <bottom style="thick">
        <color rgb="FF00863D"/>
      </bottom>
      <diagonal/>
    </border>
    <border>
      <left style="thick">
        <color rgb="FF00863D"/>
      </left>
      <right/>
      <top style="thick">
        <color rgb="FFFFC000"/>
      </top>
      <bottom style="thick">
        <color rgb="FFFFC000"/>
      </bottom>
      <diagonal/>
    </border>
    <border>
      <left/>
      <right/>
      <top style="thick">
        <color rgb="FFFFC000"/>
      </top>
      <bottom style="thick">
        <color rgb="FFFFC000"/>
      </bottom>
      <diagonal/>
    </border>
    <border>
      <left style="thick">
        <color rgb="FFFFFFFF"/>
      </left>
      <right style="thick">
        <color rgb="FF00863D"/>
      </right>
      <top/>
      <bottom style="thick">
        <color rgb="FFFFFFFF"/>
      </bottom>
      <diagonal/>
    </border>
    <border>
      <left style="thick">
        <color rgb="FF00863D"/>
      </left>
      <right style="thick">
        <color rgb="FF00863D"/>
      </right>
      <top style="thick">
        <color rgb="FF00863D"/>
      </top>
      <bottom style="thick">
        <color rgb="FF00863D"/>
      </bottom>
      <diagonal/>
    </border>
    <border>
      <left/>
      <right style="thick">
        <color rgb="FFFFC000"/>
      </right>
      <top style="thick">
        <color rgb="FFFFC000"/>
      </top>
      <bottom style="thick">
        <color rgb="FFFFC000"/>
      </bottom>
      <diagonal/>
    </border>
    <border>
      <left style="thick">
        <color rgb="FFFFC000"/>
      </left>
      <right/>
      <top style="thick">
        <color rgb="FFFFC000"/>
      </top>
      <bottom style="thick">
        <color rgb="FFFFC000"/>
      </bottom>
      <diagonal/>
    </border>
    <border>
      <left style="thick">
        <color rgb="FFFFFFFF"/>
      </left>
      <right/>
      <top/>
      <bottom/>
      <diagonal/>
    </border>
    <border>
      <left/>
      <right style="thick">
        <color rgb="FFFFFFFF"/>
      </right>
      <top/>
      <bottom/>
      <diagonal/>
    </border>
    <border>
      <left style="thick">
        <color rgb="FFFFFFFF"/>
      </left>
      <right/>
      <top/>
      <bottom style="thick">
        <color rgb="FFFFFFFF"/>
      </bottom>
      <diagonal/>
    </border>
    <border>
      <left style="thick">
        <color rgb="FFFFC000"/>
      </left>
      <right style="thick">
        <color rgb="FFFFC000"/>
      </right>
      <top style="thick">
        <color rgb="FFFFC000"/>
      </top>
      <bottom style="thick">
        <color rgb="FFFFC000"/>
      </bottom>
      <diagonal/>
    </border>
    <border>
      <left style="thick">
        <color rgb="FFFFFFFF"/>
      </left>
      <right style="thick">
        <color rgb="FFFFFFFF"/>
      </right>
      <top/>
      <bottom style="thick">
        <color rgb="FFFFFFFF"/>
      </bottom>
      <diagonal/>
    </border>
    <border>
      <left style="thick">
        <color rgb="FFCC0000"/>
      </left>
      <right style="thick">
        <color rgb="FFCC0000"/>
      </right>
      <top style="thick">
        <color rgb="FFCC0000"/>
      </top>
      <bottom style="thick">
        <color rgb="FFCC0000"/>
      </bottom>
      <diagonal/>
    </border>
    <border>
      <left style="thick">
        <color rgb="FFC00000"/>
      </left>
      <right style="thick">
        <color rgb="FFC00000"/>
      </right>
      <top style="thick">
        <color rgb="FFC00000"/>
      </top>
      <bottom style="thick">
        <color rgb="FFC000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style="thin">
        <color theme="0" tint="-0.499984740745262"/>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ck">
        <color rgb="FFFFFFFF"/>
      </right>
      <top/>
      <bottom style="thick">
        <color rgb="FFFFFFFF"/>
      </bottom>
      <diagonal/>
    </border>
    <border>
      <left/>
      <right/>
      <top/>
      <bottom style="thin">
        <color indexed="64"/>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ck">
        <color theme="0" tint="-0.14993743705557422"/>
      </right>
      <top style="thin">
        <color theme="0" tint="-0.14996795556505021"/>
      </top>
      <bottom style="thin">
        <color theme="0" tint="-0.14996795556505021"/>
      </bottom>
      <diagonal/>
    </border>
    <border>
      <left style="thin">
        <color theme="6"/>
      </left>
      <right style="thin">
        <color theme="6"/>
      </right>
      <top/>
      <bottom/>
      <diagonal/>
    </border>
    <border>
      <left style="thin">
        <color theme="6"/>
      </left>
      <right style="thin">
        <color theme="6"/>
      </right>
      <top/>
      <bottom style="thin">
        <color theme="6"/>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14990691854609822"/>
      </left>
      <right style="thin">
        <color theme="0" tint="-0.14990691854609822"/>
      </right>
      <top style="thin">
        <color theme="0" tint="-0.14996795556505021"/>
      </top>
      <bottom style="thin">
        <color theme="0" tint="-0.14996795556505021"/>
      </bottom>
      <diagonal/>
    </border>
    <border>
      <left style="thin">
        <color theme="0" tint="-0.14990691854609822"/>
      </left>
      <right style="thin">
        <color theme="0" tint="-0.1498764000366222"/>
      </right>
      <top style="thin">
        <color theme="0" tint="-0.14996795556505021"/>
      </top>
      <bottom style="thin">
        <color theme="0" tint="-0.14996795556505021"/>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style="thin">
        <color rgb="FFABABAB"/>
      </left>
      <right/>
      <top style="thin">
        <color indexed="65"/>
      </top>
      <bottom/>
      <diagonal/>
    </border>
    <border>
      <left style="thin">
        <color indexed="65"/>
      </left>
      <right/>
      <top style="thin">
        <color indexed="65"/>
      </top>
      <bottom/>
      <diagonal/>
    </border>
    <border>
      <left style="thin">
        <color indexed="65"/>
      </left>
      <right style="thin">
        <color rgb="FFABABAB"/>
      </right>
      <top style="thin">
        <color indexed="65"/>
      </top>
      <bottom/>
      <diagonal/>
    </border>
    <border>
      <left style="thin">
        <color rgb="FFABABAB"/>
      </left>
      <right/>
      <top style="thin">
        <color indexed="65"/>
      </top>
      <bottom style="thin">
        <color rgb="FFABABAB"/>
      </bottom>
      <diagonal/>
    </border>
    <border>
      <left style="thin">
        <color indexed="65"/>
      </left>
      <right/>
      <top style="thin">
        <color indexed="65"/>
      </top>
      <bottom style="thin">
        <color rgb="FFABABAB"/>
      </bottom>
      <diagonal/>
    </border>
    <border>
      <left style="thin">
        <color indexed="65"/>
      </left>
      <right style="thin">
        <color rgb="FFABABAB"/>
      </right>
      <top style="thin">
        <color indexed="65"/>
      </top>
      <bottom style="thin">
        <color rgb="FFABABAB"/>
      </bottom>
      <diagonal/>
    </border>
    <border>
      <left style="medium">
        <color theme="0"/>
      </left>
      <right style="medium">
        <color theme="0"/>
      </right>
      <top style="medium">
        <color theme="0"/>
      </top>
      <bottom style="medium">
        <color theme="0"/>
      </bottom>
      <diagonal/>
    </border>
    <border>
      <left/>
      <right style="medium">
        <color rgb="FFFFFFFF"/>
      </right>
      <top/>
      <bottom style="medium">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s>
  <cellStyleXfs count="4">
    <xf numFmtId="0" fontId="0" fillId="0" borderId="0"/>
    <xf numFmtId="0" fontId="18" fillId="0" borderId="0" applyNumberFormat="0" applyFill="0" applyBorder="0" applyAlignment="0" applyProtection="0">
      <alignment vertical="top"/>
      <protection locked="0"/>
    </xf>
    <xf numFmtId="0" fontId="39" fillId="0" borderId="0"/>
    <xf numFmtId="9" fontId="57" fillId="0" borderId="0" applyFont="0" applyFill="0" applyBorder="0" applyAlignment="0" applyProtection="0"/>
  </cellStyleXfs>
  <cellXfs count="418">
    <xf numFmtId="0" fontId="0" fillId="0" borderId="0" xfId="0"/>
    <xf numFmtId="0" fontId="11" fillId="5" borderId="0" xfId="0" applyFont="1" applyFill="1" applyBorder="1" applyAlignment="1">
      <alignment vertical="center" wrapText="1"/>
    </xf>
    <xf numFmtId="0" fontId="10" fillId="6" borderId="0" xfId="0" applyFont="1" applyFill="1" applyAlignment="1" applyProtection="1">
      <alignment horizontal="center" vertical="center"/>
    </xf>
    <xf numFmtId="10" fontId="18" fillId="6" borderId="0" xfId="1" applyNumberFormat="1" applyFill="1" applyBorder="1" applyAlignment="1" applyProtection="1">
      <alignment horizontal="center" vertical="center"/>
    </xf>
    <xf numFmtId="0" fontId="0" fillId="0" borderId="0" xfId="0" applyAlignment="1">
      <alignment vertical="center"/>
    </xf>
    <xf numFmtId="0" fontId="25" fillId="13" borderId="0" xfId="0" applyFont="1" applyFill="1"/>
    <xf numFmtId="0" fontId="20" fillId="13" borderId="0" xfId="0" applyFont="1" applyFill="1"/>
    <xf numFmtId="9" fontId="20" fillId="13" borderId="0" xfId="0" applyNumberFormat="1" applyFont="1" applyFill="1"/>
    <xf numFmtId="0" fontId="22" fillId="13" borderId="0" xfId="1" applyFont="1" applyFill="1" applyBorder="1" applyAlignment="1" applyProtection="1">
      <alignment horizontal="left"/>
    </xf>
    <xf numFmtId="0" fontId="1" fillId="13" borderId="0" xfId="0" applyFont="1" applyFill="1"/>
    <xf numFmtId="0" fontId="12" fillId="13" borderId="0" xfId="0" applyFont="1" applyFill="1"/>
    <xf numFmtId="0" fontId="22" fillId="13" borderId="0" xfId="1" applyFont="1" applyFill="1" applyBorder="1" applyAlignment="1" applyProtection="1">
      <alignment horizontal="center"/>
    </xf>
    <xf numFmtId="9" fontId="1" fillId="13" borderId="0" xfId="0" applyNumberFormat="1" applyFont="1" applyFill="1"/>
    <xf numFmtId="9" fontId="12" fillId="13" borderId="0" xfId="0" applyNumberFormat="1" applyFont="1" applyFill="1"/>
    <xf numFmtId="10" fontId="12" fillId="13" borderId="0" xfId="0" applyNumberFormat="1" applyFont="1" applyFill="1" applyBorder="1" applyAlignment="1">
      <alignment horizontal="center" vertical="center"/>
    </xf>
    <xf numFmtId="0" fontId="24" fillId="13" borderId="0" xfId="0" applyFont="1" applyFill="1" applyBorder="1"/>
    <xf numFmtId="0" fontId="23" fillId="13" borderId="0" xfId="0" applyFont="1" applyFill="1"/>
    <xf numFmtId="0" fontId="26" fillId="13" borderId="0" xfId="0" applyFont="1" applyFill="1"/>
    <xf numFmtId="9" fontId="13" fillId="13" borderId="0" xfId="0" applyNumberFormat="1" applyFont="1" applyFill="1"/>
    <xf numFmtId="0" fontId="13" fillId="13" borderId="0" xfId="0" applyFont="1" applyFill="1" applyBorder="1"/>
    <xf numFmtId="9" fontId="27" fillId="13" borderId="6" xfId="0" applyNumberFormat="1" applyFont="1" applyFill="1" applyBorder="1" applyAlignment="1">
      <alignment horizontal="center"/>
    </xf>
    <xf numFmtId="0" fontId="27" fillId="13" borderId="6" xfId="0" applyFont="1" applyFill="1" applyBorder="1"/>
    <xf numFmtId="10" fontId="13" fillId="13" borderId="6" xfId="0" applyNumberFormat="1" applyFont="1" applyFill="1" applyBorder="1" applyAlignment="1">
      <alignment horizontal="center" vertical="center"/>
    </xf>
    <xf numFmtId="9" fontId="27" fillId="13" borderId="0" xfId="0" applyNumberFormat="1" applyFont="1" applyFill="1" applyBorder="1" applyAlignment="1">
      <alignment horizontal="center"/>
    </xf>
    <xf numFmtId="0" fontId="28" fillId="13" borderId="0" xfId="0" applyFont="1" applyFill="1" applyBorder="1"/>
    <xf numFmtId="9" fontId="13" fillId="13" borderId="0" xfId="0" applyNumberFormat="1" applyFont="1" applyFill="1" applyBorder="1" applyAlignment="1">
      <alignment horizontal="center" vertical="center"/>
    </xf>
    <xf numFmtId="9" fontId="13" fillId="13" borderId="0" xfId="0" applyNumberFormat="1" applyFont="1" applyFill="1" applyBorder="1"/>
    <xf numFmtId="0" fontId="13" fillId="13" borderId="0" xfId="0" applyFont="1" applyFill="1"/>
    <xf numFmtId="9" fontId="27" fillId="13" borderId="0" xfId="0" applyNumberFormat="1" applyFont="1" applyFill="1"/>
    <xf numFmtId="0" fontId="27" fillId="13" borderId="0" xfId="0" applyFont="1" applyFill="1" applyBorder="1"/>
    <xf numFmtId="9" fontId="18" fillId="6" borderId="0" xfId="1" applyNumberFormat="1" applyFill="1" applyBorder="1" applyAlignment="1" applyProtection="1">
      <alignment horizontal="center" vertical="center"/>
    </xf>
    <xf numFmtId="0" fontId="0" fillId="6" borderId="0" xfId="0" applyFill="1" applyAlignment="1">
      <alignment vertical="center"/>
    </xf>
    <xf numFmtId="0" fontId="29" fillId="6" borderId="0" xfId="1" applyFont="1" applyFill="1" applyBorder="1" applyAlignment="1" applyProtection="1">
      <alignment horizontal="center" vertical="center"/>
    </xf>
    <xf numFmtId="9" fontId="0" fillId="6" borderId="0" xfId="0" applyNumberFormat="1" applyFill="1" applyAlignment="1">
      <alignment vertical="center"/>
    </xf>
    <xf numFmtId="0" fontId="32" fillId="6" borderId="35" xfId="0" applyFont="1" applyFill="1" applyBorder="1" applyAlignment="1">
      <alignment horizontal="center" vertical="center" wrapText="1"/>
    </xf>
    <xf numFmtId="9" fontId="32" fillId="6" borderId="35" xfId="0" applyNumberFormat="1" applyFont="1" applyFill="1" applyBorder="1" applyAlignment="1">
      <alignment horizontal="center" vertical="center" wrapText="1"/>
    </xf>
    <xf numFmtId="0" fontId="32" fillId="6" borderId="36" xfId="0" applyFont="1" applyFill="1" applyBorder="1" applyAlignment="1">
      <alignment horizontal="center" vertical="center" wrapText="1"/>
    </xf>
    <xf numFmtId="10" fontId="32" fillId="6" borderId="37" xfId="0" applyNumberFormat="1" applyFont="1" applyFill="1" applyBorder="1" applyAlignment="1">
      <alignment horizontal="center" vertical="center" wrapText="1"/>
    </xf>
    <xf numFmtId="0" fontId="1" fillId="6" borderId="0" xfId="0" applyFont="1" applyFill="1" applyAlignment="1">
      <alignment vertical="center"/>
    </xf>
    <xf numFmtId="0" fontId="11" fillId="5" borderId="38" xfId="0" applyFont="1" applyFill="1" applyBorder="1" applyAlignment="1">
      <alignment vertical="center" wrapText="1"/>
    </xf>
    <xf numFmtId="9" fontId="11" fillId="5" borderId="0" xfId="0" applyNumberFormat="1" applyFont="1" applyFill="1" applyBorder="1" applyAlignment="1">
      <alignment vertical="center" wrapText="1"/>
    </xf>
    <xf numFmtId="0" fontId="11" fillId="5" borderId="39" xfId="0" applyFont="1" applyFill="1" applyBorder="1" applyAlignment="1">
      <alignment vertical="center" wrapText="1"/>
    </xf>
    <xf numFmtId="0" fontId="1" fillId="0" borderId="0" xfId="0" applyFont="1" applyAlignment="1">
      <alignment vertical="center"/>
    </xf>
    <xf numFmtId="0" fontId="7" fillId="6" borderId="0" xfId="0" applyFont="1" applyFill="1" applyAlignment="1">
      <alignment vertical="center"/>
    </xf>
    <xf numFmtId="0" fontId="33" fillId="6" borderId="40" xfId="0" applyFont="1" applyFill="1" applyBorder="1" applyAlignment="1">
      <alignment horizontal="right" vertical="center" wrapText="1"/>
    </xf>
    <xf numFmtId="0" fontId="34" fillId="6" borderId="35" xfId="0" applyFont="1" applyFill="1" applyBorder="1" applyAlignment="1">
      <alignment horizontal="center" vertical="center" wrapText="1"/>
    </xf>
    <xf numFmtId="10" fontId="32" fillId="6" borderId="35" xfId="0" applyNumberFormat="1" applyFont="1" applyFill="1" applyBorder="1" applyAlignment="1">
      <alignment horizontal="center" vertical="center" wrapText="1"/>
    </xf>
    <xf numFmtId="0" fontId="34" fillId="6" borderId="36" xfId="0" applyFont="1" applyFill="1" applyBorder="1" applyAlignment="1">
      <alignment horizontal="center" vertical="center" wrapText="1"/>
    </xf>
    <xf numFmtId="0" fontId="7" fillId="0" borderId="0" xfId="0" applyFont="1" applyAlignment="1">
      <alignment vertical="center"/>
    </xf>
    <xf numFmtId="0" fontId="11" fillId="5" borderId="38" xfId="0" applyFont="1" applyFill="1" applyBorder="1" applyAlignment="1">
      <alignment horizontal="left" vertical="center" wrapText="1"/>
    </xf>
    <xf numFmtId="0" fontId="32" fillId="5" borderId="0" xfId="0" applyFont="1" applyFill="1" applyBorder="1" applyAlignment="1">
      <alignment vertical="center" wrapText="1"/>
    </xf>
    <xf numFmtId="10" fontId="32" fillId="5" borderId="0" xfId="0" applyNumberFormat="1" applyFont="1" applyFill="1" applyBorder="1" applyAlignment="1">
      <alignment vertical="center" wrapText="1"/>
    </xf>
    <xf numFmtId="10" fontId="32" fillId="5" borderId="39" xfId="0" applyNumberFormat="1" applyFont="1" applyFill="1" applyBorder="1" applyAlignment="1">
      <alignment vertical="center" wrapText="1"/>
    </xf>
    <xf numFmtId="1" fontId="34" fillId="6" borderId="41" xfId="0" applyNumberFormat="1" applyFont="1" applyFill="1" applyBorder="1" applyAlignment="1">
      <alignment horizontal="center" vertical="center" wrapText="1"/>
    </xf>
    <xf numFmtId="9" fontId="0" fillId="0" borderId="0" xfId="0" applyNumberFormat="1" applyAlignment="1">
      <alignment vertical="center"/>
    </xf>
    <xf numFmtId="0" fontId="32" fillId="6" borderId="43" xfId="0" applyFont="1" applyFill="1" applyBorder="1" applyAlignment="1">
      <alignment horizontal="center" vertical="center" wrapText="1"/>
    </xf>
    <xf numFmtId="10" fontId="32" fillId="6" borderId="43" xfId="0" applyNumberFormat="1" applyFont="1" applyFill="1" applyBorder="1" applyAlignment="1">
      <alignment horizontal="center" vertical="center" wrapText="1"/>
    </xf>
    <xf numFmtId="0" fontId="34" fillId="6" borderId="44" xfId="0" applyFont="1" applyFill="1" applyBorder="1" applyAlignment="1">
      <alignment horizontal="center" vertical="center" wrapText="1"/>
    </xf>
    <xf numFmtId="10" fontId="32" fillId="6" borderId="44" xfId="0" applyNumberFormat="1" applyFont="1" applyFill="1" applyBorder="1" applyAlignment="1">
      <alignment horizontal="center" vertical="center" wrapText="1"/>
    </xf>
    <xf numFmtId="0" fontId="10" fillId="6" borderId="0" xfId="0" applyFont="1" applyFill="1" applyBorder="1" applyAlignment="1" applyProtection="1">
      <alignment horizontal="center" vertical="center"/>
    </xf>
    <xf numFmtId="0" fontId="33" fillId="0" borderId="42" xfId="0" applyFont="1" applyFill="1" applyBorder="1" applyAlignment="1">
      <alignment horizontal="right" vertical="center" wrapText="1"/>
    </xf>
    <xf numFmtId="0" fontId="34" fillId="0" borderId="35" xfId="0" applyFont="1" applyFill="1" applyBorder="1" applyAlignment="1">
      <alignment horizontal="center" vertical="center" wrapText="1"/>
    </xf>
    <xf numFmtId="10" fontId="32" fillId="0" borderId="35" xfId="0" applyNumberFormat="1" applyFont="1" applyFill="1" applyBorder="1" applyAlignment="1">
      <alignment horizontal="center" vertical="center" wrapText="1"/>
    </xf>
    <xf numFmtId="1" fontId="34" fillId="0" borderId="41" xfId="0" applyNumberFormat="1" applyFont="1" applyFill="1" applyBorder="1" applyAlignment="1">
      <alignment horizontal="center" vertical="center" wrapText="1"/>
    </xf>
    <xf numFmtId="10" fontId="32" fillId="0" borderId="37" xfId="0" applyNumberFormat="1" applyFont="1" applyFill="1" applyBorder="1" applyAlignment="1">
      <alignment horizontal="center" vertical="center" wrapText="1"/>
    </xf>
    <xf numFmtId="0" fontId="34" fillId="0" borderId="44" xfId="0" applyFont="1" applyFill="1" applyBorder="1" applyAlignment="1">
      <alignment horizontal="center" vertical="center" wrapText="1"/>
    </xf>
    <xf numFmtId="10" fontId="32" fillId="0" borderId="44" xfId="0" applyNumberFormat="1" applyFont="1" applyFill="1" applyBorder="1" applyAlignment="1">
      <alignment horizontal="center" vertical="center" wrapText="1"/>
    </xf>
    <xf numFmtId="0" fontId="34" fillId="0" borderId="41" xfId="0" applyFont="1" applyFill="1" applyBorder="1" applyAlignment="1">
      <alignment horizontal="center" vertical="center" wrapText="1"/>
    </xf>
    <xf numFmtId="0" fontId="20" fillId="16" borderId="0" xfId="0" applyFont="1" applyFill="1"/>
    <xf numFmtId="0" fontId="1" fillId="16" borderId="0" xfId="0" applyFont="1" applyFill="1"/>
    <xf numFmtId="0" fontId="12" fillId="16" borderId="0" xfId="0" applyFont="1" applyFill="1"/>
    <xf numFmtId="0" fontId="22" fillId="16" borderId="0" xfId="1" applyFont="1" applyFill="1" applyBorder="1" applyAlignment="1" applyProtection="1">
      <alignment horizontal="center"/>
    </xf>
    <xf numFmtId="10" fontId="12" fillId="16" borderId="0" xfId="0" applyNumberFormat="1" applyFont="1" applyFill="1" applyBorder="1" applyAlignment="1">
      <alignment horizontal="center" vertical="center"/>
    </xf>
    <xf numFmtId="0" fontId="23" fillId="16" borderId="0" xfId="0" applyFont="1" applyFill="1"/>
    <xf numFmtId="0" fontId="35" fillId="16" borderId="0" xfId="0" applyFont="1" applyFill="1"/>
    <xf numFmtId="0" fontId="7" fillId="16" borderId="0" xfId="0" applyFont="1" applyFill="1"/>
    <xf numFmtId="0" fontId="26" fillId="16" borderId="0" xfId="0" applyFont="1" applyFill="1"/>
    <xf numFmtId="0" fontId="13" fillId="16" borderId="0" xfId="0" applyFont="1" applyFill="1"/>
    <xf numFmtId="0" fontId="13" fillId="16" borderId="0" xfId="0" applyFont="1" applyFill="1" applyBorder="1"/>
    <xf numFmtId="0" fontId="27" fillId="16" borderId="6" xfId="0" applyFont="1" applyFill="1" applyBorder="1" applyAlignment="1">
      <alignment horizontal="center"/>
    </xf>
    <xf numFmtId="0" fontId="27" fillId="16" borderId="6" xfId="0" applyFont="1" applyFill="1" applyBorder="1"/>
    <xf numFmtId="10" fontId="13" fillId="16" borderId="6" xfId="0" applyNumberFormat="1" applyFont="1" applyFill="1" applyBorder="1" applyAlignment="1">
      <alignment horizontal="center" vertical="center"/>
    </xf>
    <xf numFmtId="0" fontId="27" fillId="16" borderId="0" xfId="0" applyFont="1" applyFill="1" applyBorder="1" applyAlignment="1">
      <alignment horizontal="center"/>
    </xf>
    <xf numFmtId="0" fontId="28" fillId="16" borderId="0" xfId="0" applyFont="1" applyFill="1" applyBorder="1"/>
    <xf numFmtId="10" fontId="13" fillId="16" borderId="0" xfId="0" applyNumberFormat="1" applyFont="1" applyFill="1" applyBorder="1" applyAlignment="1">
      <alignment horizontal="center" vertical="center"/>
    </xf>
    <xf numFmtId="0" fontId="27" fillId="16" borderId="0" xfId="0" applyFont="1" applyFill="1"/>
    <xf numFmtId="0" fontId="27" fillId="16" borderId="0" xfId="0" applyFont="1" applyFill="1" applyBorder="1"/>
    <xf numFmtId="0" fontId="7" fillId="16" borderId="0" xfId="0" applyFont="1" applyFill="1" applyBorder="1"/>
    <xf numFmtId="0" fontId="1" fillId="16" borderId="0" xfId="0" applyFont="1" applyFill="1" applyBorder="1"/>
    <xf numFmtId="0" fontId="26" fillId="16" borderId="0" xfId="0" applyFont="1" applyFill="1" applyBorder="1"/>
    <xf numFmtId="0" fontId="36" fillId="0" borderId="0" xfId="1" applyFont="1" applyFill="1" applyBorder="1" applyAlignment="1" applyProtection="1">
      <alignment horizontal="left"/>
    </xf>
    <xf numFmtId="0" fontId="37" fillId="6" borderId="0" xfId="0" applyFont="1" applyFill="1" applyProtection="1"/>
    <xf numFmtId="0" fontId="37" fillId="6" borderId="0" xfId="0" applyFont="1" applyFill="1" applyAlignment="1" applyProtection="1">
      <alignment horizontal="left" vertical="top" wrapText="1"/>
    </xf>
    <xf numFmtId="0" fontId="40" fillId="6" borderId="0" xfId="0" applyFont="1" applyFill="1" applyProtection="1"/>
    <xf numFmtId="0" fontId="40" fillId="0" borderId="0" xfId="0" applyFont="1" applyProtection="1"/>
    <xf numFmtId="0" fontId="10" fillId="6" borderId="0" xfId="0" applyFont="1" applyFill="1" applyBorder="1" applyAlignment="1" applyProtection="1">
      <alignment horizontal="center" vertical="center" wrapText="1"/>
    </xf>
    <xf numFmtId="1" fontId="4" fillId="14" borderId="6" xfId="0" applyNumberFormat="1" applyFont="1" applyFill="1" applyBorder="1" applyAlignment="1" applyProtection="1">
      <alignment horizontal="center" vertical="center" wrapText="1"/>
    </xf>
    <xf numFmtId="0" fontId="42" fillId="6" borderId="6" xfId="0" applyFont="1" applyFill="1" applyBorder="1" applyAlignment="1" applyProtection="1">
      <alignment horizontal="center" vertical="center" wrapText="1"/>
    </xf>
    <xf numFmtId="0" fontId="43" fillId="6" borderId="6" xfId="0" applyFont="1" applyFill="1" applyBorder="1" applyAlignment="1" applyProtection="1">
      <alignment horizontal="center" vertical="center"/>
    </xf>
    <xf numFmtId="0" fontId="0" fillId="6" borderId="0" xfId="0" applyFill="1" applyProtection="1"/>
    <xf numFmtId="0" fontId="44" fillId="6" borderId="51" xfId="0" applyFont="1" applyFill="1" applyBorder="1" applyAlignment="1" applyProtection="1">
      <alignment horizontal="center" vertical="center" wrapText="1"/>
    </xf>
    <xf numFmtId="0" fontId="0" fillId="0" borderId="0" xfId="0" applyProtection="1"/>
    <xf numFmtId="0" fontId="45" fillId="6" borderId="0" xfId="0" applyFont="1" applyFill="1" applyProtection="1"/>
    <xf numFmtId="0" fontId="43" fillId="0" borderId="6" xfId="0" applyFont="1" applyFill="1" applyBorder="1" applyAlignment="1" applyProtection="1">
      <alignment horizontal="center" vertical="center"/>
    </xf>
    <xf numFmtId="0" fontId="42" fillId="6" borderId="51" xfId="0" applyFont="1" applyFill="1" applyBorder="1" applyAlignment="1" applyProtection="1">
      <alignment horizontal="center" vertical="center" wrapText="1"/>
    </xf>
    <xf numFmtId="0" fontId="46" fillId="6" borderId="0" xfId="0" applyFont="1" applyFill="1" applyAlignment="1" applyProtection="1">
      <alignment horizontal="center" vertical="center"/>
    </xf>
    <xf numFmtId="0" fontId="47" fillId="6" borderId="49" xfId="0" applyFont="1" applyFill="1" applyBorder="1" applyAlignment="1" applyProtection="1">
      <alignment horizontal="center" vertical="center"/>
    </xf>
    <xf numFmtId="0" fontId="17" fillId="6" borderId="0" xfId="0" applyFont="1" applyFill="1" applyBorder="1" applyAlignment="1" applyProtection="1">
      <alignment horizontal="left" vertical="top"/>
    </xf>
    <xf numFmtId="0" fontId="17" fillId="6" borderId="0" xfId="0" applyFont="1" applyFill="1" applyBorder="1" applyAlignment="1" applyProtection="1">
      <alignment horizontal="left" vertical="center"/>
    </xf>
    <xf numFmtId="0" fontId="17" fillId="6" borderId="0" xfId="0" applyFont="1" applyFill="1" applyBorder="1" applyAlignment="1" applyProtection="1">
      <alignment horizontal="center" vertical="center"/>
    </xf>
    <xf numFmtId="0" fontId="0" fillId="6" borderId="0" xfId="0" applyFill="1" applyBorder="1" applyAlignment="1" applyProtection="1">
      <alignment horizontal="center" vertical="center" wrapText="1"/>
    </xf>
    <xf numFmtId="0" fontId="0" fillId="6" borderId="0" xfId="0" applyFill="1" applyBorder="1" applyAlignment="1" applyProtection="1">
      <alignment wrapText="1"/>
    </xf>
    <xf numFmtId="0" fontId="0" fillId="0" borderId="0" xfId="0" applyBorder="1" applyAlignment="1" applyProtection="1">
      <alignment wrapText="1"/>
    </xf>
    <xf numFmtId="0" fontId="43" fillId="6" borderId="9" xfId="0" applyFont="1" applyFill="1" applyBorder="1" applyAlignment="1" applyProtection="1">
      <alignment horizontal="center" vertical="center"/>
    </xf>
    <xf numFmtId="1" fontId="4" fillId="14" borderId="49" xfId="0" applyNumberFormat="1" applyFont="1" applyFill="1" applyBorder="1" applyAlignment="1" applyProtection="1">
      <alignment horizontal="center" vertical="center" wrapText="1"/>
    </xf>
    <xf numFmtId="0" fontId="48" fillId="0" borderId="52" xfId="0" applyFont="1" applyFill="1" applyBorder="1" applyAlignment="1" applyProtection="1">
      <alignment horizontal="center" vertical="center"/>
    </xf>
    <xf numFmtId="0" fontId="49" fillId="6" borderId="0" xfId="0" applyFont="1" applyFill="1" applyProtection="1"/>
    <xf numFmtId="0" fontId="49" fillId="0" borderId="0" xfId="0" applyFont="1" applyProtection="1"/>
    <xf numFmtId="0" fontId="4" fillId="6" borderId="0" xfId="0" applyFont="1" applyFill="1" applyBorder="1" applyAlignment="1" applyProtection="1">
      <alignment horizontal="left" vertical="top" wrapText="1"/>
    </xf>
    <xf numFmtId="0" fontId="4" fillId="6" borderId="0" xfId="0" applyFont="1" applyFill="1" applyBorder="1" applyAlignment="1" applyProtection="1">
      <alignment horizontal="center" vertical="center" wrapText="1"/>
    </xf>
    <xf numFmtId="0" fontId="4" fillId="6" borderId="0" xfId="0" applyFont="1" applyFill="1" applyBorder="1" applyAlignment="1" applyProtection="1">
      <alignment horizontal="left" vertical="center" wrapText="1"/>
    </xf>
    <xf numFmtId="0" fontId="50" fillId="6" borderId="0" xfId="0" applyFont="1" applyFill="1" applyBorder="1" applyAlignment="1" applyProtection="1">
      <alignment horizontal="center" vertical="center" wrapText="1"/>
    </xf>
    <xf numFmtId="0" fontId="48" fillId="0" borderId="7" xfId="0" applyFont="1" applyFill="1" applyBorder="1" applyAlignment="1" applyProtection="1">
      <alignment horizontal="center" vertical="center"/>
    </xf>
    <xf numFmtId="0" fontId="0" fillId="6" borderId="0" xfId="0" applyFill="1" applyAlignment="1" applyProtection="1">
      <alignment horizontal="left" vertical="top" wrapText="1"/>
    </xf>
    <xf numFmtId="0" fontId="0" fillId="0" borderId="0" xfId="0" applyAlignment="1" applyProtection="1">
      <alignment horizontal="left" vertical="top" wrapText="1"/>
    </xf>
    <xf numFmtId="17" fontId="41" fillId="19" borderId="49" xfId="0" applyNumberFormat="1" applyFont="1" applyFill="1" applyBorder="1" applyAlignment="1" applyProtection="1">
      <alignment horizontal="center" vertical="center" wrapText="1"/>
    </xf>
    <xf numFmtId="17" fontId="41" fillId="19" borderId="50" xfId="0" applyNumberFormat="1" applyFont="1" applyFill="1" applyBorder="1" applyAlignment="1" applyProtection="1">
      <alignment horizontal="center" vertical="center" wrapText="1"/>
    </xf>
    <xf numFmtId="17" fontId="41" fillId="19" borderId="6" xfId="0" applyNumberFormat="1" applyFont="1" applyFill="1" applyBorder="1" applyAlignment="1" applyProtection="1">
      <alignment horizontal="center" vertical="center" wrapText="1"/>
    </xf>
    <xf numFmtId="0" fontId="51" fillId="17" borderId="49" xfId="0" applyFont="1" applyFill="1" applyBorder="1" applyAlignment="1" applyProtection="1">
      <alignment horizontal="left" vertical="center" wrapText="1"/>
    </xf>
    <xf numFmtId="0" fontId="52" fillId="18" borderId="6" xfId="0" applyFont="1" applyFill="1" applyBorder="1" applyAlignment="1" applyProtection="1">
      <alignment horizontal="left" vertical="center" wrapText="1"/>
    </xf>
    <xf numFmtId="0" fontId="52" fillId="18" borderId="49" xfId="0" applyFont="1" applyFill="1" applyBorder="1" applyAlignment="1" applyProtection="1">
      <alignment horizontal="left" vertical="center" wrapText="1"/>
    </xf>
    <xf numFmtId="0" fontId="42" fillId="6" borderId="49" xfId="0" applyFont="1" applyFill="1" applyBorder="1" applyAlignment="1" applyProtection="1">
      <alignment horizontal="center" vertical="center" wrapText="1"/>
    </xf>
    <xf numFmtId="0" fontId="43" fillId="6" borderId="49" xfId="0" applyFont="1" applyFill="1" applyBorder="1" applyAlignment="1" applyProtection="1">
      <alignment horizontal="center" vertical="center"/>
    </xf>
    <xf numFmtId="0" fontId="38" fillId="5" borderId="6" xfId="0" applyFont="1" applyFill="1" applyBorder="1" applyAlignment="1" applyProtection="1">
      <alignment horizontal="center" vertical="center" wrapText="1"/>
    </xf>
    <xf numFmtId="49" fontId="11" fillId="5" borderId="6" xfId="2" applyNumberFormat="1" applyFont="1" applyFill="1" applyBorder="1" applyAlignment="1" applyProtection="1">
      <alignment horizontal="center" vertical="center" wrapText="1"/>
    </xf>
    <xf numFmtId="0" fontId="0" fillId="0" borderId="62" xfId="0" applyBorder="1"/>
    <xf numFmtId="0" fontId="0" fillId="0" borderId="63" xfId="0" applyBorder="1"/>
    <xf numFmtId="0" fontId="0" fillId="0" borderId="64" xfId="0" applyBorder="1"/>
    <xf numFmtId="0" fontId="0" fillId="0" borderId="65" xfId="0" applyBorder="1"/>
    <xf numFmtId="0" fontId="0" fillId="0" borderId="66" xfId="0" applyBorder="1"/>
    <xf numFmtId="0" fontId="0" fillId="0" borderId="67" xfId="0" applyBorder="1"/>
    <xf numFmtId="0" fontId="0" fillId="0" borderId="68" xfId="0" applyBorder="1"/>
    <xf numFmtId="0" fontId="0" fillId="0" borderId="69" xfId="0" applyBorder="1"/>
    <xf numFmtId="0" fontId="0" fillId="0" borderId="70" xfId="0" applyBorder="1"/>
    <xf numFmtId="0" fontId="34" fillId="6" borderId="41" xfId="0" applyFont="1" applyFill="1" applyBorder="1" applyAlignment="1">
      <alignment horizontal="center" vertical="center" wrapText="1"/>
    </xf>
    <xf numFmtId="0" fontId="11" fillId="4" borderId="0" xfId="0" applyFont="1" applyFill="1" applyBorder="1" applyAlignment="1" applyProtection="1">
      <alignment horizontal="left" vertical="center"/>
    </xf>
    <xf numFmtId="0" fontId="11" fillId="4" borderId="0" xfId="0" applyFont="1" applyFill="1" applyBorder="1" applyAlignment="1" applyProtection="1">
      <alignment horizontal="center" vertical="center"/>
    </xf>
    <xf numFmtId="0" fontId="4" fillId="4" borderId="0" xfId="0" applyFont="1" applyFill="1" applyBorder="1" applyAlignment="1" applyProtection="1">
      <alignment horizontal="center" vertical="center" wrapText="1"/>
    </xf>
    <xf numFmtId="0" fontId="12" fillId="6" borderId="0" xfId="0" applyFont="1" applyFill="1" applyAlignment="1" applyProtection="1">
      <alignment horizontal="center" vertical="center"/>
    </xf>
    <xf numFmtId="0" fontId="11" fillId="4" borderId="0" xfId="0" applyFont="1" applyFill="1" applyBorder="1" applyAlignment="1" applyProtection="1">
      <alignment vertical="center"/>
    </xf>
    <xf numFmtId="0" fontId="11" fillId="4" borderId="0" xfId="0" applyFont="1" applyFill="1" applyBorder="1" applyAlignment="1" applyProtection="1">
      <alignment horizontal="left" vertical="center" wrapText="1"/>
    </xf>
    <xf numFmtId="0" fontId="11" fillId="4" borderId="0" xfId="0" applyFont="1" applyFill="1" applyBorder="1" applyAlignment="1" applyProtection="1">
      <alignment horizontal="center" vertical="center" wrapText="1"/>
    </xf>
    <xf numFmtId="10" fontId="11" fillId="4" borderId="0" xfId="0" applyNumberFormat="1" applyFont="1" applyFill="1" applyBorder="1" applyAlignment="1" applyProtection="1">
      <alignment horizontal="center" vertical="center" wrapText="1"/>
    </xf>
    <xf numFmtId="0" fontId="12" fillId="6" borderId="0" xfId="0" applyFont="1" applyFill="1" applyAlignment="1" applyProtection="1">
      <alignment vertical="center"/>
    </xf>
    <xf numFmtId="0" fontId="2" fillId="6" borderId="0" xfId="0" applyFont="1" applyFill="1" applyAlignment="1" applyProtection="1">
      <alignment vertical="center"/>
    </xf>
    <xf numFmtId="0" fontId="2" fillId="6" borderId="0" xfId="0" applyFont="1" applyFill="1" applyAlignment="1" applyProtection="1">
      <alignment horizontal="center" vertical="center"/>
    </xf>
    <xf numFmtId="0" fontId="14" fillId="6" borderId="0" xfId="0" applyFont="1" applyFill="1" applyAlignment="1" applyProtection="1">
      <alignment horizontal="center" vertical="center"/>
    </xf>
    <xf numFmtId="0" fontId="15" fillId="6" borderId="0" xfId="0" applyFont="1" applyFill="1" applyAlignment="1" applyProtection="1">
      <alignment horizontal="center" vertical="center"/>
    </xf>
    <xf numFmtId="10" fontId="15" fillId="6" borderId="0" xfId="0" applyNumberFormat="1" applyFont="1" applyFill="1" applyAlignment="1" applyProtection="1">
      <alignment horizontal="center" vertical="center"/>
    </xf>
    <xf numFmtId="0" fontId="14" fillId="6" borderId="0" xfId="0" applyFont="1" applyFill="1" applyAlignment="1" applyProtection="1">
      <alignment vertical="center"/>
    </xf>
    <xf numFmtId="0" fontId="4" fillId="5" borderId="9" xfId="0" applyFont="1" applyFill="1" applyBorder="1" applyAlignment="1" applyProtection="1">
      <alignment vertical="center" wrapText="1"/>
    </xf>
    <xf numFmtId="0" fontId="10" fillId="5" borderId="11" xfId="0" applyFont="1" applyFill="1" applyBorder="1" applyAlignment="1" applyProtection="1">
      <alignment horizontal="center" vertical="center"/>
    </xf>
    <xf numFmtId="0" fontId="10" fillId="5" borderId="17" xfId="0" applyFont="1" applyFill="1" applyBorder="1" applyAlignment="1" applyProtection="1">
      <alignment horizontal="center" vertical="center"/>
    </xf>
    <xf numFmtId="0" fontId="4" fillId="5" borderId="6" xfId="0" applyFont="1" applyFill="1" applyBorder="1" applyAlignment="1" applyProtection="1">
      <alignment horizontal="left" vertical="center"/>
    </xf>
    <xf numFmtId="0" fontId="10" fillId="5" borderId="0" xfId="0" applyFont="1" applyFill="1" applyAlignment="1" applyProtection="1">
      <alignment horizontal="center" vertical="center"/>
    </xf>
    <xf numFmtId="10" fontId="10" fillId="5" borderId="0" xfId="0" applyNumberFormat="1" applyFont="1" applyFill="1" applyAlignment="1" applyProtection="1">
      <alignment horizontal="center" vertical="center"/>
    </xf>
    <xf numFmtId="0" fontId="5" fillId="2" borderId="13" xfId="0" applyFont="1" applyFill="1" applyBorder="1" applyAlignment="1" applyProtection="1">
      <alignment horizontal="center" vertical="center" wrapText="1"/>
    </xf>
    <xf numFmtId="0" fontId="14" fillId="6" borderId="0" xfId="0" applyFont="1" applyFill="1" applyBorder="1" applyAlignment="1" applyProtection="1">
      <alignment horizontal="center" vertical="center"/>
    </xf>
    <xf numFmtId="0" fontId="14" fillId="6" borderId="0" xfId="0" applyFont="1" applyFill="1" applyBorder="1" applyAlignment="1" applyProtection="1">
      <alignment vertical="center"/>
    </xf>
    <xf numFmtId="0" fontId="2" fillId="0" borderId="13" xfId="0" applyFont="1" applyFill="1" applyBorder="1" applyAlignment="1" applyProtection="1">
      <alignment horizontal="center" vertical="center" wrapText="1"/>
    </xf>
    <xf numFmtId="10" fontId="2" fillId="0" borderId="13" xfId="0" applyNumberFormat="1" applyFont="1" applyFill="1" applyBorder="1" applyAlignment="1" applyProtection="1">
      <alignment horizontal="center" vertical="center" wrapText="1"/>
    </xf>
    <xf numFmtId="0" fontId="5" fillId="8" borderId="13" xfId="0" applyFont="1" applyFill="1" applyBorder="1" applyAlignment="1" applyProtection="1">
      <alignment horizontal="left" vertical="center"/>
    </xf>
    <xf numFmtId="0" fontId="5" fillId="0" borderId="13" xfId="0" applyFont="1" applyFill="1" applyBorder="1" applyAlignment="1" applyProtection="1">
      <alignment horizontal="center" vertical="center" wrapText="1"/>
    </xf>
    <xf numFmtId="0" fontId="4" fillId="9" borderId="13" xfId="0" applyFont="1" applyFill="1" applyBorder="1" applyAlignment="1" applyProtection="1">
      <alignment vertical="center" wrapText="1"/>
    </xf>
    <xf numFmtId="0" fontId="5" fillId="0" borderId="13" xfId="0" applyFont="1" applyFill="1" applyBorder="1" applyAlignment="1" applyProtection="1">
      <alignment vertical="center" wrapText="1"/>
    </xf>
    <xf numFmtId="10" fontId="2" fillId="0" borderId="13" xfId="0" applyNumberFormat="1" applyFont="1" applyFill="1" applyBorder="1" applyAlignment="1" applyProtection="1">
      <alignment horizontal="center" vertical="center"/>
    </xf>
    <xf numFmtId="10" fontId="2" fillId="6" borderId="0" xfId="0" applyNumberFormat="1" applyFont="1" applyFill="1" applyBorder="1" applyAlignment="1" applyProtection="1">
      <alignment horizontal="center" vertical="center"/>
    </xf>
    <xf numFmtId="0" fontId="10" fillId="6" borderId="13" xfId="0" applyFont="1" applyFill="1" applyBorder="1" applyAlignment="1" applyProtection="1">
      <alignment vertical="center" wrapText="1"/>
    </xf>
    <xf numFmtId="10" fontId="10" fillId="6" borderId="13" xfId="0" applyNumberFormat="1" applyFont="1" applyFill="1" applyBorder="1" applyAlignment="1" applyProtection="1">
      <alignment horizontal="center" vertical="center"/>
    </xf>
    <xf numFmtId="10" fontId="10" fillId="6" borderId="0" xfId="0" applyNumberFormat="1" applyFont="1" applyFill="1" applyBorder="1" applyAlignment="1" applyProtection="1">
      <alignment horizontal="center" vertical="center"/>
    </xf>
    <xf numFmtId="0" fontId="19" fillId="6" borderId="13" xfId="0" applyFont="1" applyFill="1" applyBorder="1" applyAlignment="1" applyProtection="1">
      <alignment vertical="center" wrapText="1"/>
    </xf>
    <xf numFmtId="0" fontId="2" fillId="6" borderId="13" xfId="0" applyFont="1" applyFill="1" applyBorder="1" applyAlignment="1" applyProtection="1">
      <alignment horizontal="center" vertical="center"/>
    </xf>
    <xf numFmtId="0" fontId="14" fillId="6" borderId="0" xfId="0" applyFont="1" applyFill="1" applyAlignment="1" applyProtection="1">
      <alignment horizontal="left" vertical="center" wrapText="1"/>
    </xf>
    <xf numFmtId="10" fontId="14" fillId="6" borderId="0" xfId="0" applyNumberFormat="1" applyFont="1" applyFill="1" applyAlignment="1" applyProtection="1">
      <alignment horizontal="center" vertical="center"/>
    </xf>
    <xf numFmtId="0" fontId="4" fillId="5" borderId="18" xfId="0" applyFont="1" applyFill="1" applyBorder="1" applyAlignment="1" applyProtection="1">
      <alignment vertical="center"/>
    </xf>
    <xf numFmtId="0" fontId="4" fillId="5" borderId="11" xfId="0" applyFont="1" applyFill="1" applyBorder="1" applyAlignment="1" applyProtection="1">
      <alignment horizontal="center" vertical="center"/>
    </xf>
    <xf numFmtId="0" fontId="4" fillId="5" borderId="17" xfId="0" applyFont="1" applyFill="1" applyBorder="1" applyAlignment="1" applyProtection="1">
      <alignment horizontal="center" vertical="center"/>
    </xf>
    <xf numFmtId="0" fontId="4" fillId="5" borderId="12" xfId="0" applyFont="1" applyFill="1" applyBorder="1" applyAlignment="1" applyProtection="1">
      <alignment horizontal="left" vertical="center"/>
    </xf>
    <xf numFmtId="0" fontId="19" fillId="6" borderId="0" xfId="0" applyFont="1" applyFill="1" applyBorder="1" applyAlignment="1" applyProtection="1">
      <alignment horizontal="left" vertical="center" wrapText="1"/>
    </xf>
    <xf numFmtId="10" fontId="14" fillId="6" borderId="0" xfId="0" applyNumberFormat="1" applyFont="1" applyFill="1" applyBorder="1" applyAlignment="1" applyProtection="1">
      <alignment horizontal="center" vertical="center"/>
    </xf>
    <xf numFmtId="0" fontId="19" fillId="6" borderId="0" xfId="0" applyFont="1" applyFill="1" applyBorder="1" applyAlignment="1" applyProtection="1">
      <alignment vertical="center" wrapText="1"/>
    </xf>
    <xf numFmtId="0" fontId="4" fillId="5" borderId="10" xfId="0" applyFont="1" applyFill="1" applyBorder="1" applyAlignment="1" applyProtection="1">
      <alignment vertical="center"/>
    </xf>
    <xf numFmtId="0" fontId="4" fillId="5" borderId="7" xfId="0" applyFont="1" applyFill="1" applyBorder="1" applyAlignment="1" applyProtection="1">
      <alignment horizontal="center" vertical="center"/>
    </xf>
    <xf numFmtId="0" fontId="10" fillId="5" borderId="7" xfId="0" applyFont="1" applyFill="1" applyBorder="1" applyAlignment="1" applyProtection="1">
      <alignment horizontal="center" vertical="center"/>
    </xf>
    <xf numFmtId="0" fontId="4" fillId="5" borderId="8" xfId="0" applyFont="1" applyFill="1" applyBorder="1" applyAlignment="1" applyProtection="1">
      <alignment horizontal="center" vertical="center"/>
    </xf>
    <xf numFmtId="0" fontId="2" fillId="0" borderId="19" xfId="0" applyFont="1" applyFill="1" applyBorder="1" applyAlignment="1" applyProtection="1">
      <alignment horizontal="center" vertical="center" wrapText="1"/>
    </xf>
    <xf numFmtId="0" fontId="19" fillId="6" borderId="20" xfId="0" applyFont="1" applyFill="1" applyBorder="1" applyAlignment="1" applyProtection="1">
      <alignment vertical="center" wrapText="1"/>
    </xf>
    <xf numFmtId="0" fontId="13" fillId="6" borderId="0" xfId="0" applyFont="1" applyFill="1" applyAlignment="1" applyProtection="1">
      <alignment horizontal="center" vertical="center"/>
    </xf>
    <xf numFmtId="0" fontId="8" fillId="5" borderId="0" xfId="0" applyFont="1" applyFill="1" applyAlignment="1" applyProtection="1">
      <alignment horizontal="center" vertical="center"/>
    </xf>
    <xf numFmtId="0" fontId="11" fillId="5" borderId="0" xfId="0" applyFont="1" applyFill="1" applyBorder="1" applyAlignment="1" applyProtection="1">
      <alignment horizontal="left" vertical="center"/>
    </xf>
    <xf numFmtId="0" fontId="11" fillId="5" borderId="0" xfId="0" applyFont="1" applyFill="1" applyBorder="1" applyAlignment="1" applyProtection="1">
      <alignment horizontal="center" vertical="center"/>
    </xf>
    <xf numFmtId="0" fontId="4" fillId="5" borderId="0" xfId="0" applyFont="1" applyFill="1" applyBorder="1" applyAlignment="1" applyProtection="1">
      <alignment horizontal="center" vertical="center" wrapText="1"/>
    </xf>
    <xf numFmtId="0" fontId="4" fillId="5" borderId="0" xfId="0" applyFont="1" applyFill="1" applyBorder="1" applyAlignment="1" applyProtection="1">
      <alignment vertical="center" wrapText="1"/>
    </xf>
    <xf numFmtId="0" fontId="11" fillId="5" borderId="0" xfId="0" applyFont="1" applyFill="1" applyBorder="1" applyAlignment="1" applyProtection="1">
      <alignment horizontal="left" vertical="center" wrapText="1"/>
    </xf>
    <xf numFmtId="0" fontId="11" fillId="5" borderId="0" xfId="0" applyFont="1" applyFill="1" applyBorder="1" applyAlignment="1" applyProtection="1">
      <alignment horizontal="center" vertical="center" wrapText="1"/>
    </xf>
    <xf numFmtId="10" fontId="11" fillId="5" borderId="0" xfId="0" applyNumberFormat="1" applyFont="1" applyFill="1" applyBorder="1" applyAlignment="1" applyProtection="1">
      <alignment horizontal="center" vertical="center" wrapText="1"/>
    </xf>
    <xf numFmtId="0" fontId="4" fillId="12" borderId="45" xfId="0" applyFont="1" applyFill="1" applyBorder="1" applyAlignment="1" applyProtection="1">
      <alignment vertical="center" wrapText="1"/>
    </xf>
    <xf numFmtId="0" fontId="10" fillId="12" borderId="45" xfId="0" applyFont="1" applyFill="1" applyBorder="1" applyAlignment="1" applyProtection="1">
      <alignment horizontal="center" vertical="center"/>
    </xf>
    <xf numFmtId="0" fontId="10" fillId="12" borderId="45" xfId="0" applyFont="1" applyFill="1" applyBorder="1" applyAlignment="1" applyProtection="1">
      <alignment vertical="center"/>
    </xf>
    <xf numFmtId="0" fontId="5" fillId="7" borderId="45" xfId="0" applyFont="1" applyFill="1" applyBorder="1" applyAlignment="1" applyProtection="1">
      <alignment vertical="center" wrapText="1"/>
    </xf>
    <xf numFmtId="0" fontId="5" fillId="7" borderId="45" xfId="0" applyFont="1" applyFill="1" applyBorder="1" applyAlignment="1" applyProtection="1">
      <alignment horizontal="center" vertical="center" wrapText="1"/>
    </xf>
    <xf numFmtId="0" fontId="2" fillId="0" borderId="45" xfId="0" applyFont="1" applyFill="1" applyBorder="1" applyAlignment="1" applyProtection="1">
      <alignment horizontal="center" vertical="center" wrapText="1"/>
    </xf>
    <xf numFmtId="10" fontId="2" fillId="0" borderId="45" xfId="0" applyNumberFormat="1" applyFont="1" applyFill="1" applyBorder="1" applyAlignment="1" applyProtection="1">
      <alignment horizontal="center" vertical="center" wrapText="1"/>
    </xf>
    <xf numFmtId="10" fontId="2" fillId="0" borderId="45" xfId="0" applyNumberFormat="1" applyFont="1" applyFill="1" applyBorder="1" applyAlignment="1" applyProtection="1">
      <alignment vertical="center" wrapText="1"/>
    </xf>
    <xf numFmtId="0" fontId="4" fillId="9" borderId="45" xfId="0" applyFont="1" applyFill="1" applyBorder="1" applyAlignment="1" applyProtection="1">
      <alignment vertical="center" wrapText="1"/>
    </xf>
    <xf numFmtId="0" fontId="5" fillId="0" borderId="45" xfId="0" applyFont="1" applyFill="1" applyBorder="1" applyAlignment="1" applyProtection="1">
      <alignment vertical="center" wrapText="1"/>
    </xf>
    <xf numFmtId="10" fontId="2" fillId="0" borderId="45" xfId="0" applyNumberFormat="1" applyFont="1" applyFill="1" applyBorder="1" applyAlignment="1" applyProtection="1">
      <alignment horizontal="center" vertical="center"/>
    </xf>
    <xf numFmtId="10" fontId="2" fillId="6" borderId="0" xfId="0" applyNumberFormat="1" applyFont="1" applyFill="1" applyBorder="1" applyAlignment="1" applyProtection="1">
      <alignment vertical="center"/>
    </xf>
    <xf numFmtId="0" fontId="10" fillId="6" borderId="45" xfId="0" applyFont="1" applyFill="1" applyBorder="1" applyAlignment="1" applyProtection="1">
      <alignment vertical="center" wrapText="1"/>
    </xf>
    <xf numFmtId="10" fontId="10" fillId="6" borderId="45" xfId="0" applyNumberFormat="1" applyFont="1" applyFill="1" applyBorder="1" applyAlignment="1" applyProtection="1">
      <alignment horizontal="center" vertical="center"/>
    </xf>
    <xf numFmtId="10" fontId="10" fillId="6" borderId="0" xfId="0" applyNumberFormat="1" applyFont="1" applyFill="1" applyBorder="1" applyAlignment="1" applyProtection="1">
      <alignment vertical="center"/>
    </xf>
    <xf numFmtId="0" fontId="19" fillId="6" borderId="45" xfId="0" applyFont="1" applyFill="1" applyBorder="1" applyAlignment="1" applyProtection="1">
      <alignment vertical="center" wrapText="1"/>
    </xf>
    <xf numFmtId="0" fontId="2" fillId="6" borderId="45" xfId="0" applyFont="1" applyFill="1" applyBorder="1" applyAlignment="1" applyProtection="1">
      <alignment horizontal="center" vertical="center"/>
    </xf>
    <xf numFmtId="0" fontId="10" fillId="6" borderId="0" xfId="0" applyFont="1" applyFill="1" applyBorder="1" applyAlignment="1" applyProtection="1">
      <alignment vertical="center"/>
    </xf>
    <xf numFmtId="0" fontId="4" fillId="6" borderId="0" xfId="0" applyFont="1" applyFill="1" applyBorder="1" applyAlignment="1" applyProtection="1">
      <alignment horizontal="left" vertical="center"/>
    </xf>
    <xf numFmtId="0" fontId="13" fillId="6" borderId="0" xfId="0" applyFont="1" applyFill="1" applyBorder="1" applyAlignment="1" applyProtection="1">
      <alignment horizontal="center" vertical="center"/>
    </xf>
    <xf numFmtId="0" fontId="4" fillId="6" borderId="0" xfId="0" applyFont="1" applyFill="1" applyBorder="1" applyAlignment="1" applyProtection="1">
      <alignment horizontal="center" vertical="center"/>
    </xf>
    <xf numFmtId="0" fontId="8" fillId="6" borderId="0" xfId="0" applyFont="1" applyFill="1" applyBorder="1" applyAlignment="1" applyProtection="1">
      <alignment horizontal="center" vertical="center"/>
    </xf>
    <xf numFmtId="0" fontId="4" fillId="12" borderId="45" xfId="0" applyFont="1" applyFill="1" applyBorder="1" applyAlignment="1" applyProtection="1">
      <alignment vertical="center"/>
    </xf>
    <xf numFmtId="10" fontId="7" fillId="6" borderId="0" xfId="0" applyNumberFormat="1" applyFont="1" applyFill="1" applyAlignment="1">
      <alignment vertical="center"/>
    </xf>
    <xf numFmtId="0" fontId="10" fillId="6" borderId="4" xfId="0" applyNumberFormat="1" applyFont="1" applyFill="1" applyBorder="1" applyAlignment="1" applyProtection="1">
      <alignment horizontal="left" vertical="center" wrapText="1"/>
    </xf>
    <xf numFmtId="0" fontId="10" fillId="6" borderId="53" xfId="0" applyNumberFormat="1" applyFont="1" applyFill="1" applyBorder="1" applyAlignment="1" applyProtection="1">
      <alignment horizontal="left" vertical="center" wrapText="1"/>
    </xf>
    <xf numFmtId="0" fontId="4" fillId="10" borderId="13" xfId="0" applyFont="1" applyFill="1" applyBorder="1" applyAlignment="1" applyProtection="1">
      <alignment vertical="center" wrapText="1"/>
    </xf>
    <xf numFmtId="0" fontId="4" fillId="15" borderId="45" xfId="0" applyFont="1" applyFill="1" applyBorder="1" applyAlignment="1" applyProtection="1">
      <alignment vertical="center" wrapText="1"/>
    </xf>
    <xf numFmtId="0" fontId="0" fillId="0" borderId="1" xfId="0" applyNumberFormat="1" applyBorder="1" applyAlignment="1" applyProtection="1">
      <alignment horizontal="left" vertical="center" wrapText="1"/>
    </xf>
    <xf numFmtId="0" fontId="0" fillId="0" borderId="1" xfId="0" applyNumberFormat="1" applyBorder="1" applyAlignment="1" applyProtection="1">
      <alignment horizontal="center" vertical="center" wrapText="1"/>
    </xf>
    <xf numFmtId="0" fontId="0" fillId="0" borderId="0" xfId="0" applyNumberFormat="1" applyAlignment="1" applyProtection="1">
      <alignment wrapText="1"/>
    </xf>
    <xf numFmtId="0" fontId="4" fillId="4" borderId="3" xfId="0" applyNumberFormat="1" applyFont="1" applyFill="1" applyBorder="1" applyAlignment="1" applyProtection="1">
      <alignment horizontal="center" vertical="center" wrapText="1"/>
    </xf>
    <xf numFmtId="0" fontId="4" fillId="4" borderId="1" xfId="0" applyNumberFormat="1" applyFont="1" applyFill="1" applyBorder="1" applyAlignment="1" applyProtection="1">
      <alignment horizontal="center" vertical="center" wrapText="1"/>
    </xf>
    <xf numFmtId="0" fontId="1" fillId="0" borderId="0" xfId="0" applyNumberFormat="1" applyFont="1" applyAlignment="1" applyProtection="1">
      <alignment wrapText="1"/>
    </xf>
    <xf numFmtId="0" fontId="8" fillId="6" borderId="4" xfId="0" applyNumberFormat="1" applyFont="1" applyFill="1" applyBorder="1" applyAlignment="1" applyProtection="1">
      <alignment horizontal="left" vertical="center" wrapText="1"/>
    </xf>
    <xf numFmtId="0" fontId="10" fillId="6" borderId="4" xfId="0" applyNumberFormat="1" applyFont="1" applyFill="1" applyBorder="1" applyAlignment="1" applyProtection="1">
      <alignment horizontal="center" vertical="center" wrapText="1"/>
    </xf>
    <xf numFmtId="0" fontId="10" fillId="6" borderId="54" xfId="0" applyNumberFormat="1" applyFont="1" applyFill="1" applyBorder="1" applyAlignment="1" applyProtection="1">
      <alignment horizontal="left" vertical="center" wrapText="1"/>
    </xf>
    <xf numFmtId="0" fontId="2" fillId="2" borderId="3"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wrapText="1"/>
    </xf>
    <xf numFmtId="0" fontId="9" fillId="6" borderId="53" xfId="0" applyNumberFormat="1" applyFont="1" applyFill="1" applyBorder="1" applyAlignment="1" applyProtection="1">
      <alignment horizontal="left" vertical="center" wrapText="1"/>
    </xf>
    <xf numFmtId="0" fontId="9" fillId="6" borderId="54" xfId="0" applyNumberFormat="1" applyFont="1" applyFill="1" applyBorder="1" applyAlignment="1" applyProtection="1">
      <alignment horizontal="left" vertical="center" wrapText="1"/>
    </xf>
    <xf numFmtId="0" fontId="53" fillId="6" borderId="53" xfId="0" applyNumberFormat="1" applyFont="1" applyFill="1" applyBorder="1" applyAlignment="1" applyProtection="1">
      <alignment horizontal="left" vertical="center" wrapText="1"/>
    </xf>
    <xf numFmtId="0" fontId="9" fillId="6" borderId="4" xfId="0" applyNumberFormat="1" applyFont="1" applyFill="1" applyBorder="1" applyAlignment="1" applyProtection="1">
      <alignment horizontal="left" vertical="center" wrapText="1"/>
    </xf>
    <xf numFmtId="0" fontId="3" fillId="2" borderId="3" xfId="0" applyNumberFormat="1" applyFont="1" applyFill="1" applyBorder="1" applyAlignment="1" applyProtection="1">
      <alignment horizontal="center" vertical="center" wrapText="1"/>
    </xf>
    <xf numFmtId="0" fontId="8" fillId="6" borderId="53" xfId="0" applyNumberFormat="1" applyFont="1" applyFill="1" applyBorder="1" applyAlignment="1" applyProtection="1">
      <alignment horizontal="left" vertical="center" wrapText="1"/>
    </xf>
    <xf numFmtId="0" fontId="5" fillId="2" borderId="3" xfId="0" applyNumberFormat="1" applyFont="1" applyFill="1" applyBorder="1" applyAlignment="1" applyProtection="1">
      <alignment horizontal="center" vertical="center" wrapText="1"/>
    </xf>
    <xf numFmtId="0" fontId="8" fillId="6" borderId="54" xfId="0" applyNumberFormat="1" applyFont="1" applyFill="1" applyBorder="1" applyAlignment="1" applyProtection="1">
      <alignment horizontal="left" vertical="center" wrapText="1"/>
    </xf>
    <xf numFmtId="0" fontId="7" fillId="6" borderId="0" xfId="0" applyNumberFormat="1" applyFont="1" applyFill="1" applyAlignment="1" applyProtection="1">
      <alignment horizontal="left" wrapText="1"/>
    </xf>
    <xf numFmtId="0" fontId="1" fillId="6" borderId="0" xfId="0" applyNumberFormat="1" applyFont="1" applyFill="1" applyAlignment="1" applyProtection="1">
      <alignment horizontal="left" wrapText="1"/>
    </xf>
    <xf numFmtId="0" fontId="8" fillId="6" borderId="0" xfId="0" applyNumberFormat="1" applyFont="1" applyFill="1" applyAlignment="1" applyProtection="1">
      <alignment wrapText="1"/>
    </xf>
    <xf numFmtId="0" fontId="10" fillId="6" borderId="54" xfId="0" applyNumberFormat="1" applyFont="1" applyFill="1" applyBorder="1" applyAlignment="1" applyProtection="1">
      <alignment horizontal="left" vertical="center" wrapText="1"/>
      <protection locked="0"/>
    </xf>
    <xf numFmtId="0" fontId="9" fillId="6" borderId="54" xfId="0" applyNumberFormat="1" applyFont="1" applyFill="1" applyBorder="1" applyAlignment="1" applyProtection="1">
      <alignment horizontal="left" vertical="center" wrapText="1"/>
      <protection locked="0"/>
    </xf>
    <xf numFmtId="0" fontId="0" fillId="0" borderId="1" xfId="0" applyNumberFormat="1" applyBorder="1" applyAlignment="1" applyProtection="1">
      <alignment horizontal="left" vertical="center" wrapText="1"/>
      <protection locked="0"/>
    </xf>
    <xf numFmtId="164" fontId="0" fillId="0" borderId="1" xfId="0" applyNumberFormat="1" applyBorder="1" applyAlignment="1" applyProtection="1">
      <alignment horizontal="center" vertical="center" wrapText="1"/>
    </xf>
    <xf numFmtId="9" fontId="8" fillId="6" borderId="4" xfId="3" applyFont="1" applyFill="1" applyBorder="1" applyAlignment="1" applyProtection="1">
      <alignment horizontal="left" vertical="center" wrapText="1"/>
    </xf>
    <xf numFmtId="165" fontId="8" fillId="6" borderId="4" xfId="0" applyNumberFormat="1" applyFont="1" applyFill="1" applyBorder="1" applyAlignment="1" applyProtection="1">
      <alignment horizontal="left" vertical="center" wrapText="1"/>
    </xf>
    <xf numFmtId="0" fontId="9" fillId="6" borderId="4" xfId="0" quotePrefix="1" applyNumberFormat="1" applyFont="1" applyFill="1" applyBorder="1" applyAlignment="1" applyProtection="1">
      <alignment horizontal="left" vertical="center" wrapText="1"/>
    </xf>
    <xf numFmtId="0" fontId="9" fillId="6" borderId="53" xfId="0" quotePrefix="1" applyNumberFormat="1" applyFont="1" applyFill="1" applyBorder="1" applyAlignment="1" applyProtection="1">
      <alignment horizontal="left" vertical="center" wrapText="1"/>
    </xf>
    <xf numFmtId="0" fontId="53" fillId="6" borderId="4" xfId="0" applyNumberFormat="1" applyFont="1" applyFill="1" applyBorder="1" applyAlignment="1" applyProtection="1">
      <alignment horizontal="left" vertical="center" wrapText="1"/>
    </xf>
    <xf numFmtId="0" fontId="54" fillId="6" borderId="54" xfId="0" applyNumberFormat="1" applyFont="1" applyFill="1" applyBorder="1" applyAlignment="1" applyProtection="1">
      <alignment horizontal="left" vertical="center" wrapText="1"/>
    </xf>
    <xf numFmtId="0" fontId="10" fillId="6" borderId="53" xfId="0" applyNumberFormat="1" applyFont="1" applyFill="1" applyBorder="1" applyAlignment="1" applyProtection="1">
      <alignment horizontal="center" vertical="center" wrapText="1"/>
    </xf>
    <xf numFmtId="0" fontId="18" fillId="6" borderId="54" xfId="1" applyNumberFormat="1" applyFill="1" applyBorder="1" applyAlignment="1" applyProtection="1">
      <alignment horizontal="left" vertical="center" wrapText="1"/>
    </xf>
    <xf numFmtId="10" fontId="9" fillId="6" borderId="53" xfId="3" applyNumberFormat="1" applyFont="1" applyFill="1" applyBorder="1" applyAlignment="1" applyProtection="1">
      <alignment horizontal="left" vertical="center" wrapText="1"/>
    </xf>
    <xf numFmtId="0" fontId="9" fillId="0" borderId="4" xfId="0" applyNumberFormat="1" applyFont="1" applyFill="1" applyBorder="1" applyAlignment="1" applyProtection="1">
      <alignment horizontal="left" vertical="center" wrapText="1"/>
    </xf>
    <xf numFmtId="0" fontId="9" fillId="0" borderId="53" xfId="0" applyNumberFormat="1" applyFont="1" applyFill="1" applyBorder="1" applyAlignment="1" applyProtection="1">
      <alignment horizontal="left" vertical="center" wrapText="1"/>
    </xf>
    <xf numFmtId="9" fontId="10" fillId="6" borderId="53" xfId="0" applyNumberFormat="1" applyFont="1" applyFill="1" applyBorder="1" applyAlignment="1" applyProtection="1">
      <alignment horizontal="left" vertical="center" wrapText="1"/>
    </xf>
    <xf numFmtId="9" fontId="10" fillId="6" borderId="4" xfId="0" applyNumberFormat="1" applyFont="1" applyFill="1" applyBorder="1" applyAlignment="1" applyProtection="1">
      <alignment horizontal="left" vertical="center" wrapText="1"/>
    </xf>
    <xf numFmtId="10" fontId="9" fillId="0" borderId="53" xfId="0" applyNumberFormat="1" applyFont="1" applyFill="1" applyBorder="1" applyAlignment="1" applyProtection="1">
      <alignment horizontal="left" vertical="center" wrapText="1"/>
    </xf>
    <xf numFmtId="10" fontId="9" fillId="6" borderId="53" xfId="0" applyNumberFormat="1" applyFont="1" applyFill="1" applyBorder="1" applyAlignment="1" applyProtection="1">
      <alignment horizontal="left" vertical="center" wrapText="1"/>
    </xf>
    <xf numFmtId="165" fontId="8" fillId="6" borderId="53" xfId="0" applyNumberFormat="1" applyFont="1" applyFill="1" applyBorder="1" applyAlignment="1" applyProtection="1">
      <alignment horizontal="left" vertical="center" wrapText="1"/>
    </xf>
    <xf numFmtId="10" fontId="8" fillId="6" borderId="54" xfId="0" applyNumberFormat="1" applyFont="1" applyFill="1" applyBorder="1" applyAlignment="1" applyProtection="1">
      <alignment horizontal="left" vertical="center" wrapText="1"/>
    </xf>
    <xf numFmtId="0" fontId="4" fillId="25" borderId="5" xfId="0" applyNumberFormat="1" applyFont="1" applyFill="1" applyBorder="1" applyAlignment="1" applyProtection="1">
      <alignment horizontal="center" vertical="center" wrapText="1"/>
    </xf>
    <xf numFmtId="0" fontId="0" fillId="0" borderId="54" xfId="0" applyNumberFormat="1" applyBorder="1" applyAlignment="1" applyProtection="1">
      <alignment horizontal="left" vertical="center" wrapText="1"/>
    </xf>
    <xf numFmtId="6" fontId="9" fillId="0" borderId="53" xfId="0" applyNumberFormat="1" applyFont="1" applyFill="1" applyBorder="1" applyAlignment="1" applyProtection="1">
      <alignment horizontal="left" vertical="center" wrapText="1"/>
    </xf>
    <xf numFmtId="49" fontId="10" fillId="6" borderId="53" xfId="0" applyNumberFormat="1" applyFont="1" applyFill="1" applyBorder="1" applyAlignment="1" applyProtection="1">
      <alignment horizontal="left" vertical="center" wrapText="1"/>
    </xf>
    <xf numFmtId="49" fontId="10" fillId="6" borderId="4" xfId="0" applyNumberFormat="1" applyFont="1" applyFill="1" applyBorder="1" applyAlignment="1" applyProtection="1">
      <alignment horizontal="left" vertical="center" wrapText="1"/>
    </xf>
    <xf numFmtId="49" fontId="59" fillId="6" borderId="53" xfId="1" applyNumberFormat="1" applyFont="1" applyFill="1" applyBorder="1" applyAlignment="1" applyProtection="1">
      <alignment horizontal="left" vertical="center" wrapText="1"/>
    </xf>
    <xf numFmtId="49" fontId="58" fillId="6" borderId="53" xfId="0" applyNumberFormat="1" applyFont="1" applyFill="1" applyBorder="1" applyAlignment="1" applyProtection="1">
      <alignment horizontal="left" vertical="center" wrapText="1"/>
    </xf>
    <xf numFmtId="0" fontId="9" fillId="6" borderId="53" xfId="0" applyNumberFormat="1" applyFont="1" applyFill="1" applyBorder="1" applyAlignment="1" applyProtection="1">
      <alignment horizontal="left" vertical="center" wrapText="1"/>
      <protection locked="0"/>
    </xf>
    <xf numFmtId="0" fontId="9" fillId="6" borderId="4" xfId="0" applyNumberFormat="1" applyFont="1" applyFill="1" applyBorder="1" applyAlignment="1" applyProtection="1">
      <alignment horizontal="left" vertical="center" wrapText="1"/>
      <protection locked="0"/>
    </xf>
    <xf numFmtId="0" fontId="9" fillId="6" borderId="4" xfId="0" applyNumberFormat="1" applyFont="1" applyFill="1" applyBorder="1" applyAlignment="1" applyProtection="1">
      <alignment horizontal="center" vertical="center" wrapText="1"/>
      <protection locked="0"/>
    </xf>
    <xf numFmtId="0" fontId="10" fillId="6" borderId="53" xfId="0" applyNumberFormat="1" applyFont="1" applyFill="1" applyBorder="1" applyAlignment="1" applyProtection="1">
      <alignment horizontal="left" vertical="center" wrapText="1"/>
      <protection locked="0"/>
    </xf>
    <xf numFmtId="0" fontId="10" fillId="6" borderId="4" xfId="0" applyNumberFormat="1" applyFont="1" applyFill="1" applyBorder="1" applyAlignment="1" applyProtection="1">
      <alignment horizontal="left" vertical="center" wrapText="1"/>
      <protection locked="0"/>
    </xf>
    <xf numFmtId="0" fontId="8" fillId="6" borderId="53" xfId="0" applyNumberFormat="1" applyFont="1" applyFill="1" applyBorder="1" applyAlignment="1" applyProtection="1">
      <alignment horizontal="left" vertical="center" wrapText="1"/>
      <protection locked="0"/>
    </xf>
    <xf numFmtId="0" fontId="53" fillId="6" borderId="53" xfId="0" applyNumberFormat="1" applyFont="1" applyFill="1" applyBorder="1" applyAlignment="1" applyProtection="1">
      <alignment horizontal="left" vertical="center" wrapText="1"/>
      <protection locked="0"/>
    </xf>
    <xf numFmtId="0" fontId="8" fillId="6" borderId="54" xfId="0" applyNumberFormat="1" applyFont="1" applyFill="1" applyBorder="1" applyAlignment="1" applyProtection="1">
      <alignment horizontal="left" vertical="center" wrapText="1"/>
      <protection locked="0"/>
    </xf>
    <xf numFmtId="10" fontId="10" fillId="6" borderId="53" xfId="0" applyNumberFormat="1" applyFont="1" applyFill="1" applyBorder="1" applyAlignment="1" applyProtection="1">
      <alignment horizontal="left" vertical="center" wrapText="1"/>
      <protection locked="0"/>
    </xf>
    <xf numFmtId="8" fontId="9" fillId="6" borderId="53" xfId="0" applyNumberFormat="1" applyFont="1" applyFill="1" applyBorder="1" applyAlignment="1" applyProtection="1">
      <alignment horizontal="left" vertical="center" wrapText="1"/>
      <protection locked="0"/>
    </xf>
    <xf numFmtId="10" fontId="9" fillId="6" borderId="53" xfId="0" applyNumberFormat="1" applyFont="1" applyFill="1" applyBorder="1" applyAlignment="1" applyProtection="1">
      <alignment horizontal="left" vertical="center" wrapText="1"/>
      <protection locked="0"/>
    </xf>
    <xf numFmtId="8" fontId="9" fillId="6" borderId="4" xfId="0" applyNumberFormat="1" applyFont="1" applyFill="1" applyBorder="1" applyAlignment="1" applyProtection="1">
      <alignment horizontal="left" vertical="center" wrapText="1"/>
      <protection locked="0"/>
    </xf>
    <xf numFmtId="0" fontId="10" fillId="6" borderId="4" xfId="0" applyNumberFormat="1" applyFont="1" applyFill="1" applyBorder="1" applyAlignment="1" applyProtection="1">
      <alignment horizontal="center" vertical="center" wrapText="1"/>
      <protection locked="0"/>
    </xf>
    <xf numFmtId="10" fontId="8" fillId="6" borderId="4" xfId="0" applyNumberFormat="1" applyFont="1" applyFill="1" applyBorder="1" applyAlignment="1" applyProtection="1">
      <alignment horizontal="center" vertical="center" wrapText="1"/>
      <protection locked="0"/>
    </xf>
    <xf numFmtId="9" fontId="10" fillId="6" borderId="4" xfId="0" applyNumberFormat="1" applyFont="1" applyFill="1" applyBorder="1" applyAlignment="1" applyProtection="1">
      <alignment horizontal="center" vertical="center" wrapText="1"/>
      <protection locked="0"/>
    </xf>
    <xf numFmtId="9" fontId="10" fillId="6" borderId="53" xfId="0" applyNumberFormat="1" applyFont="1" applyFill="1" applyBorder="1" applyAlignment="1" applyProtection="1">
      <alignment horizontal="left" vertical="center" wrapText="1"/>
      <protection locked="0"/>
    </xf>
    <xf numFmtId="9" fontId="9" fillId="6" borderId="53" xfId="0" applyNumberFormat="1" applyFont="1" applyFill="1" applyBorder="1" applyAlignment="1" applyProtection="1">
      <alignment horizontal="left" vertical="center" wrapText="1"/>
      <protection locked="0"/>
    </xf>
    <xf numFmtId="10" fontId="9" fillId="6" borderId="4" xfId="0" applyNumberFormat="1" applyFont="1" applyFill="1" applyBorder="1" applyAlignment="1" applyProtection="1">
      <alignment horizontal="center" vertical="center" wrapText="1"/>
      <protection locked="0"/>
    </xf>
    <xf numFmtId="0" fontId="10" fillId="0" borderId="4" xfId="0" applyNumberFormat="1" applyFont="1" applyFill="1" applyBorder="1" applyAlignment="1" applyProtection="1">
      <alignment horizontal="left" vertical="center" wrapText="1"/>
    </xf>
    <xf numFmtId="10" fontId="10" fillId="6" borderId="53" xfId="0" applyNumberFormat="1" applyFont="1" applyFill="1" applyBorder="1" applyAlignment="1" applyProtection="1">
      <alignment horizontal="left" vertical="center" wrapText="1"/>
    </xf>
    <xf numFmtId="49" fontId="10" fillId="0" borderId="53" xfId="0" applyNumberFormat="1" applyFont="1" applyFill="1" applyBorder="1" applyAlignment="1" applyProtection="1">
      <alignment horizontal="left" vertical="center" wrapText="1"/>
    </xf>
    <xf numFmtId="165" fontId="8" fillId="6" borderId="60" xfId="0" applyNumberFormat="1" applyFont="1" applyFill="1" applyBorder="1" applyAlignment="1" applyProtection="1">
      <alignment horizontal="left" vertical="center" wrapText="1"/>
    </xf>
    <xf numFmtId="165" fontId="8" fillId="6" borderId="61" xfId="0" applyNumberFormat="1" applyFont="1" applyFill="1" applyBorder="1" applyAlignment="1" applyProtection="1">
      <alignment horizontal="left" vertical="center" wrapText="1"/>
    </xf>
    <xf numFmtId="0" fontId="9" fillId="6" borderId="0" xfId="0" applyNumberFormat="1" applyFont="1" applyFill="1" applyBorder="1" applyAlignment="1" applyProtection="1">
      <alignment horizontal="left" vertical="center" wrapText="1"/>
      <protection locked="0"/>
    </xf>
    <xf numFmtId="0" fontId="60" fillId="24" borderId="73" xfId="0" applyFont="1" applyFill="1" applyBorder="1" applyAlignment="1" applyProtection="1">
      <alignment horizontal="center" vertical="center" wrapText="1"/>
    </xf>
    <xf numFmtId="166" fontId="60" fillId="24" borderId="74" xfId="0" applyNumberFormat="1" applyFont="1" applyFill="1" applyBorder="1" applyAlignment="1" applyProtection="1">
      <alignment horizontal="center" vertical="center" wrapText="1"/>
    </xf>
    <xf numFmtId="0" fontId="15" fillId="20" borderId="71" xfId="0" applyFont="1" applyFill="1" applyBorder="1" applyAlignment="1" applyProtection="1">
      <alignment horizontal="center" vertical="center" wrapText="1"/>
    </xf>
    <xf numFmtId="0" fontId="60" fillId="26" borderId="73" xfId="0" applyFont="1" applyFill="1" applyBorder="1" applyAlignment="1" applyProtection="1">
      <alignment horizontal="center" vertical="center" wrapText="1"/>
    </xf>
    <xf numFmtId="0" fontId="15" fillId="3" borderId="71" xfId="0" applyFont="1" applyFill="1" applyBorder="1" applyAlignment="1" applyProtection="1">
      <alignment horizontal="center" vertical="center" wrapText="1"/>
    </xf>
    <xf numFmtId="0" fontId="6" fillId="0" borderId="1" xfId="0" applyNumberFormat="1" applyFont="1" applyBorder="1" applyAlignment="1" applyProtection="1">
      <alignment horizontal="left" vertical="center" wrapText="1"/>
    </xf>
    <xf numFmtId="0" fontId="8" fillId="6" borderId="0" xfId="0" applyNumberFormat="1" applyFont="1" applyFill="1" applyAlignment="1" applyProtection="1">
      <alignment horizontal="left" vertical="top" wrapText="1"/>
    </xf>
    <xf numFmtId="0" fontId="8" fillId="6" borderId="0" xfId="0" applyNumberFormat="1" applyFont="1" applyFill="1" applyAlignment="1" applyProtection="1">
      <alignment vertical="center" wrapText="1"/>
    </xf>
    <xf numFmtId="0" fontId="55" fillId="0" borderId="1" xfId="0" applyNumberFormat="1" applyFont="1" applyBorder="1" applyAlignment="1" applyProtection="1">
      <alignment horizontal="left" vertical="center"/>
    </xf>
    <xf numFmtId="0" fontId="0" fillId="0" borderId="1" xfId="0" applyNumberFormat="1" applyBorder="1" applyAlignment="1" applyProtection="1">
      <alignment horizontal="left" vertical="center"/>
    </xf>
    <xf numFmtId="164" fontId="0" fillId="0" borderId="2" xfId="0" applyNumberFormat="1" applyBorder="1" applyAlignment="1" applyProtection="1">
      <alignment horizontal="center" vertical="center"/>
    </xf>
    <xf numFmtId="0" fontId="0" fillId="0" borderId="3" xfId="0" applyNumberFormat="1" applyBorder="1" applyAlignment="1" applyProtection="1">
      <alignment horizontal="center" vertical="center"/>
    </xf>
    <xf numFmtId="0" fontId="6" fillId="0" borderId="1" xfId="0" applyNumberFormat="1" applyFont="1" applyBorder="1" applyAlignment="1" applyProtection="1">
      <alignment horizontal="left" vertical="center"/>
    </xf>
    <xf numFmtId="0" fontId="0" fillId="0" borderId="1" xfId="0" applyNumberFormat="1" applyBorder="1" applyAlignment="1" applyProtection="1">
      <alignment horizontal="center" vertical="center"/>
    </xf>
    <xf numFmtId="0" fontId="0" fillId="0" borderId="0" xfId="0" applyNumberFormat="1" applyAlignment="1" applyProtection="1"/>
    <xf numFmtId="166" fontId="60" fillId="27" borderId="74" xfId="0" applyNumberFormat="1" applyFont="1" applyFill="1" applyBorder="1" applyAlignment="1" applyProtection="1">
      <alignment horizontal="center" vertical="center" wrapText="1"/>
    </xf>
    <xf numFmtId="0" fontId="64" fillId="20" borderId="71" xfId="0" applyFont="1" applyFill="1" applyBorder="1" applyAlignment="1" applyProtection="1">
      <alignment horizontal="center" vertical="center" wrapText="1"/>
    </xf>
    <xf numFmtId="0" fontId="4" fillId="25" borderId="5" xfId="0" applyNumberFormat="1" applyFont="1" applyFill="1" applyBorder="1" applyAlignment="1" applyProtection="1">
      <alignment horizontal="center" vertical="center" wrapText="1"/>
      <protection locked="0"/>
    </xf>
    <xf numFmtId="0" fontId="61" fillId="22" borderId="72" xfId="0" applyFont="1" applyFill="1" applyBorder="1" applyAlignment="1" applyProtection="1">
      <alignment vertical="center" wrapText="1"/>
    </xf>
    <xf numFmtId="0" fontId="61" fillId="23" borderId="72" xfId="0" applyFont="1" applyFill="1" applyBorder="1" applyAlignment="1" applyProtection="1">
      <alignment vertical="center" wrapText="1"/>
    </xf>
    <xf numFmtId="166" fontId="61" fillId="23" borderId="72" xfId="0" applyNumberFormat="1" applyFont="1" applyFill="1" applyBorder="1" applyAlignment="1" applyProtection="1">
      <alignment horizontal="center" vertical="center" wrapText="1"/>
    </xf>
    <xf numFmtId="0" fontId="10" fillId="0" borderId="53" xfId="0" applyFont="1" applyBorder="1" applyAlignment="1" applyProtection="1">
      <alignment vertical="center" wrapText="1"/>
    </xf>
    <xf numFmtId="0" fontId="8" fillId="6" borderId="4" xfId="0" applyNumberFormat="1" applyFont="1" applyFill="1" applyBorder="1" applyAlignment="1" applyProtection="1">
      <alignment horizontal="left" vertical="center" wrapText="1"/>
      <protection locked="0"/>
    </xf>
    <xf numFmtId="9" fontId="8" fillId="6" borderId="4" xfId="3" applyFont="1" applyFill="1" applyBorder="1" applyAlignment="1" applyProtection="1">
      <alignment horizontal="left" vertical="center" wrapText="1"/>
      <protection locked="0"/>
    </xf>
    <xf numFmtId="0" fontId="56" fillId="6" borderId="4" xfId="0" applyNumberFormat="1" applyFont="1" applyFill="1" applyBorder="1" applyAlignment="1" applyProtection="1">
      <alignment horizontal="left" vertical="center" wrapText="1"/>
      <protection locked="0"/>
    </xf>
    <xf numFmtId="0" fontId="8" fillId="0" borderId="4" xfId="0" applyNumberFormat="1" applyFont="1" applyFill="1" applyBorder="1" applyAlignment="1" applyProtection="1">
      <alignment horizontal="left" vertical="center" wrapText="1"/>
      <protection locked="0"/>
    </xf>
    <xf numFmtId="0" fontId="10" fillId="0" borderId="54" xfId="0" applyNumberFormat="1" applyFont="1" applyFill="1" applyBorder="1" applyAlignment="1" applyProtection="1">
      <alignment horizontal="left" vertical="center" wrapText="1"/>
      <protection locked="0"/>
    </xf>
    <xf numFmtId="0" fontId="8" fillId="6" borderId="1" xfId="0" applyNumberFormat="1" applyFont="1" applyFill="1" applyBorder="1" applyAlignment="1" applyProtection="1">
      <alignment horizontal="left" vertical="center" wrapText="1"/>
      <protection locked="0"/>
    </xf>
    <xf numFmtId="0" fontId="10" fillId="0" borderId="4" xfId="0" applyNumberFormat="1" applyFont="1" applyFill="1" applyBorder="1" applyAlignment="1" applyProtection="1">
      <alignment horizontal="left" vertical="center" wrapText="1"/>
      <protection locked="0"/>
    </xf>
    <xf numFmtId="0" fontId="7" fillId="0" borderId="1" xfId="0" applyNumberFormat="1" applyFont="1" applyBorder="1" applyAlignment="1" applyProtection="1">
      <alignment horizontal="left" vertical="center" wrapText="1"/>
      <protection locked="0"/>
    </xf>
    <xf numFmtId="0" fontId="0" fillId="0" borderId="1" xfId="0" applyNumberFormat="1" applyBorder="1" applyAlignment="1" applyProtection="1">
      <alignment horizontal="center" vertical="center" wrapText="1"/>
      <protection locked="0"/>
    </xf>
    <xf numFmtId="17" fontId="8" fillId="6" borderId="4" xfId="0" applyNumberFormat="1" applyFont="1" applyFill="1" applyBorder="1" applyAlignment="1" applyProtection="1">
      <alignment horizontal="left" vertical="center" wrapText="1"/>
      <protection locked="0"/>
    </xf>
    <xf numFmtId="8" fontId="8" fillId="6" borderId="4" xfId="0" applyNumberFormat="1" applyFont="1" applyFill="1" applyBorder="1" applyAlignment="1" applyProtection="1">
      <alignment horizontal="left" vertical="center" wrapText="1"/>
      <protection locked="0"/>
    </xf>
    <xf numFmtId="6" fontId="8" fillId="6" borderId="4" xfId="0" applyNumberFormat="1" applyFont="1" applyFill="1" applyBorder="1" applyAlignment="1" applyProtection="1">
      <alignment horizontal="left" vertical="center" wrapText="1"/>
      <protection locked="0"/>
    </xf>
    <xf numFmtId="10" fontId="8" fillId="6" borderId="4" xfId="0" applyNumberFormat="1" applyFont="1" applyFill="1" applyBorder="1" applyAlignment="1" applyProtection="1">
      <alignment horizontal="left" vertical="center" wrapText="1"/>
      <protection locked="0"/>
    </xf>
    <xf numFmtId="9" fontId="8" fillId="6" borderId="4" xfId="0" applyNumberFormat="1" applyFont="1" applyFill="1" applyBorder="1" applyAlignment="1" applyProtection="1">
      <alignment horizontal="left" vertical="center" wrapText="1"/>
      <protection locked="0"/>
    </xf>
    <xf numFmtId="9" fontId="8" fillId="0" borderId="4" xfId="0" applyNumberFormat="1" applyFont="1" applyFill="1" applyBorder="1" applyAlignment="1" applyProtection="1">
      <alignment horizontal="left" vertical="center" wrapText="1"/>
      <protection locked="0"/>
    </xf>
    <xf numFmtId="10" fontId="8" fillId="6" borderId="54" xfId="0" applyNumberFormat="1" applyFont="1" applyFill="1" applyBorder="1" applyAlignment="1" applyProtection="1">
      <alignment horizontal="left" vertical="center" wrapText="1"/>
      <protection locked="0"/>
    </xf>
    <xf numFmtId="0" fontId="0" fillId="0" borderId="54" xfId="0" applyNumberFormat="1" applyBorder="1" applyAlignment="1" applyProtection="1">
      <alignment horizontal="left" vertical="center" wrapText="1"/>
      <protection locked="0"/>
    </xf>
    <xf numFmtId="0" fontId="10" fillId="6" borderId="1" xfId="0" applyNumberFormat="1" applyFont="1" applyFill="1" applyBorder="1" applyAlignment="1" applyProtection="1">
      <alignment horizontal="left" vertical="center" wrapText="1"/>
      <protection locked="0"/>
    </xf>
    <xf numFmtId="9" fontId="9" fillId="6" borderId="4" xfId="0" applyNumberFormat="1" applyFont="1" applyFill="1" applyBorder="1" applyAlignment="1" applyProtection="1">
      <alignment horizontal="center" vertical="center" wrapText="1"/>
      <protection locked="0"/>
    </xf>
    <xf numFmtId="0" fontId="66" fillId="0" borderId="4" xfId="0" applyNumberFormat="1" applyFont="1" applyBorder="1" applyAlignment="1" applyProtection="1">
      <alignment horizontal="left" vertical="center" wrapText="1"/>
      <protection locked="0"/>
    </xf>
    <xf numFmtId="0" fontId="66" fillId="0" borderId="1" xfId="0" applyNumberFormat="1" applyFont="1" applyBorder="1" applyAlignment="1" applyProtection="1">
      <alignment horizontal="left" vertical="center" wrapText="1"/>
      <protection locked="0"/>
    </xf>
    <xf numFmtId="0" fontId="8" fillId="6" borderId="4" xfId="0" applyNumberFormat="1" applyFont="1" applyFill="1" applyBorder="1" applyAlignment="1" applyProtection="1">
      <alignment horizontal="center" vertical="center" wrapText="1"/>
      <protection locked="0"/>
    </xf>
    <xf numFmtId="166" fontId="61" fillId="28" borderId="72" xfId="0" applyNumberFormat="1" applyFont="1" applyFill="1" applyBorder="1" applyAlignment="1" applyProtection="1">
      <alignment horizontal="center" vertical="center" wrapText="1"/>
    </xf>
    <xf numFmtId="0" fontId="4" fillId="25" borderId="1" xfId="0" applyNumberFormat="1" applyFont="1" applyFill="1" applyBorder="1" applyAlignment="1" applyProtection="1">
      <alignment horizontal="center" vertical="center"/>
      <protection locked="0"/>
    </xf>
    <xf numFmtId="0" fontId="4" fillId="25" borderId="1" xfId="0" applyNumberFormat="1" applyFont="1" applyFill="1" applyBorder="1" applyAlignment="1" applyProtection="1">
      <alignment horizontal="center" vertical="center"/>
    </xf>
    <xf numFmtId="0" fontId="21" fillId="6" borderId="29" xfId="0" applyFont="1" applyFill="1" applyBorder="1" applyAlignment="1">
      <alignment horizontal="center" vertical="center" wrapText="1"/>
    </xf>
    <xf numFmtId="0" fontId="21" fillId="6" borderId="34" xfId="0" applyFont="1" applyFill="1" applyBorder="1" applyAlignment="1">
      <alignment horizontal="center" vertical="center" wrapText="1"/>
    </xf>
    <xf numFmtId="0" fontId="30" fillId="14" borderId="30" xfId="0" applyFont="1" applyFill="1" applyBorder="1" applyAlignment="1">
      <alignment horizontal="center" vertical="center" wrapText="1"/>
    </xf>
    <xf numFmtId="0" fontId="30" fillId="14" borderId="31" xfId="0" applyFont="1" applyFill="1" applyBorder="1" applyAlignment="1">
      <alignment horizontal="center" vertical="center" wrapText="1"/>
    </xf>
    <xf numFmtId="0" fontId="31" fillId="8" borderId="32" xfId="0" applyFont="1" applyFill="1" applyBorder="1" applyAlignment="1">
      <alignment horizontal="center" vertical="center" wrapText="1"/>
    </xf>
    <xf numFmtId="0" fontId="31" fillId="8" borderId="33" xfId="0" applyFont="1" applyFill="1" applyBorder="1" applyAlignment="1">
      <alignment horizontal="center" vertical="center" wrapText="1"/>
    </xf>
    <xf numFmtId="0" fontId="30" fillId="9" borderId="43" xfId="0" applyFont="1" applyFill="1" applyBorder="1" applyAlignment="1">
      <alignment horizontal="center" vertical="center" wrapText="1"/>
    </xf>
    <xf numFmtId="10" fontId="23" fillId="21" borderId="0" xfId="0" applyNumberFormat="1" applyFont="1" applyFill="1" applyAlignment="1" applyProtection="1">
      <alignment horizontal="center" vertical="center"/>
    </xf>
    <xf numFmtId="0" fontId="23" fillId="21" borderId="0" xfId="0" applyFont="1" applyFill="1" applyAlignment="1" applyProtection="1">
      <alignment horizontal="center" vertical="center"/>
    </xf>
    <xf numFmtId="10" fontId="17" fillId="10" borderId="13" xfId="0" applyNumberFormat="1" applyFont="1" applyFill="1" applyBorder="1" applyAlignment="1" applyProtection="1">
      <alignment horizontal="center" vertical="center" wrapText="1"/>
    </xf>
    <xf numFmtId="10" fontId="2" fillId="0" borderId="13" xfId="0" applyNumberFormat="1" applyFont="1" applyFill="1" applyBorder="1" applyAlignment="1" applyProtection="1">
      <alignment horizontal="center" vertical="center" wrapText="1"/>
    </xf>
    <xf numFmtId="0" fontId="5" fillId="11" borderId="14" xfId="0" applyFont="1" applyFill="1" applyBorder="1" applyAlignment="1" applyProtection="1">
      <alignment vertical="center" wrapText="1"/>
    </xf>
    <xf numFmtId="0" fontId="5" fillId="11" borderId="15" xfId="0" applyFont="1" applyFill="1" applyBorder="1" applyAlignment="1" applyProtection="1">
      <alignment vertical="center" wrapText="1"/>
    </xf>
    <xf numFmtId="0" fontId="5" fillId="11" borderId="16" xfId="0" applyFont="1" applyFill="1" applyBorder="1" applyAlignment="1" applyProtection="1">
      <alignment vertical="center" wrapText="1"/>
    </xf>
    <xf numFmtId="0" fontId="5" fillId="0" borderId="19" xfId="0" applyFont="1" applyFill="1" applyBorder="1" applyAlignment="1" applyProtection="1">
      <alignment horizontal="center" vertical="center" wrapText="1"/>
    </xf>
    <xf numFmtId="0" fontId="5" fillId="0" borderId="55" xfId="0" applyFont="1" applyFill="1" applyBorder="1" applyAlignment="1" applyProtection="1">
      <alignment horizontal="center" vertical="center" wrapText="1"/>
    </xf>
    <xf numFmtId="0" fontId="5" fillId="0" borderId="56" xfId="0" applyFont="1" applyFill="1" applyBorder="1" applyAlignment="1" applyProtection="1">
      <alignment horizontal="center" vertical="center" wrapText="1"/>
    </xf>
    <xf numFmtId="10" fontId="2" fillId="0" borderId="14" xfId="0" applyNumberFormat="1" applyFont="1" applyFill="1" applyBorder="1" applyAlignment="1" applyProtection="1">
      <alignment horizontal="center" vertical="center" wrapText="1"/>
    </xf>
    <xf numFmtId="10" fontId="2" fillId="0" borderId="15" xfId="0" applyNumberFormat="1" applyFont="1" applyFill="1" applyBorder="1" applyAlignment="1" applyProtection="1">
      <alignment horizontal="center" vertical="center" wrapText="1"/>
    </xf>
    <xf numFmtId="10" fontId="2" fillId="0" borderId="16" xfId="0" applyNumberFormat="1" applyFont="1" applyFill="1" applyBorder="1" applyAlignment="1" applyProtection="1">
      <alignment horizontal="center" vertical="center" wrapText="1"/>
    </xf>
    <xf numFmtId="10" fontId="16" fillId="8" borderId="14" xfId="0" applyNumberFormat="1" applyFont="1" applyFill="1" applyBorder="1" applyAlignment="1" applyProtection="1">
      <alignment horizontal="center" vertical="center" wrapText="1"/>
    </xf>
    <xf numFmtId="10" fontId="16" fillId="8" borderId="15" xfId="0" applyNumberFormat="1" applyFont="1" applyFill="1" applyBorder="1" applyAlignment="1" applyProtection="1">
      <alignment horizontal="center" vertical="center" wrapText="1"/>
    </xf>
    <xf numFmtId="10" fontId="16" fillId="8" borderId="16" xfId="0" applyNumberFormat="1" applyFont="1" applyFill="1" applyBorder="1" applyAlignment="1" applyProtection="1">
      <alignment horizontal="center" vertical="center" wrapText="1"/>
    </xf>
    <xf numFmtId="10" fontId="16" fillId="8" borderId="13" xfId="0" applyNumberFormat="1" applyFont="1" applyFill="1" applyBorder="1" applyAlignment="1" applyProtection="1">
      <alignment horizontal="center" vertical="center" wrapText="1"/>
    </xf>
    <xf numFmtId="10" fontId="17" fillId="9" borderId="13" xfId="0" applyNumberFormat="1" applyFont="1" applyFill="1" applyBorder="1" applyAlignment="1" applyProtection="1">
      <alignment horizontal="center" vertical="center" wrapText="1"/>
    </xf>
    <xf numFmtId="10" fontId="17" fillId="10" borderId="19" xfId="0" applyNumberFormat="1" applyFont="1" applyFill="1" applyBorder="1" applyAlignment="1" applyProtection="1">
      <alignment horizontal="center" vertical="center" wrapText="1"/>
    </xf>
    <xf numFmtId="10" fontId="17" fillId="10" borderId="56" xfId="0" applyNumberFormat="1" applyFont="1" applyFill="1" applyBorder="1" applyAlignment="1" applyProtection="1">
      <alignment horizontal="center" vertical="center" wrapText="1"/>
    </xf>
    <xf numFmtId="0" fontId="21" fillId="13" borderId="21" xfId="0" applyFont="1" applyFill="1" applyBorder="1" applyAlignment="1">
      <alignment horizontal="left" vertical="center" wrapText="1"/>
    </xf>
    <xf numFmtId="0" fontId="21" fillId="13" borderId="22" xfId="0" applyFont="1" applyFill="1" applyBorder="1" applyAlignment="1">
      <alignment horizontal="left" vertical="center" wrapText="1"/>
    </xf>
    <xf numFmtId="0" fontId="21" fillId="13" borderId="23" xfId="0" applyFont="1" applyFill="1" applyBorder="1" applyAlignment="1">
      <alignment horizontal="left" vertical="center" wrapText="1"/>
    </xf>
    <xf numFmtId="0" fontId="21" fillId="13" borderId="24" xfId="0" applyFont="1" applyFill="1" applyBorder="1" applyAlignment="1">
      <alignment horizontal="left" vertical="center" wrapText="1"/>
    </xf>
    <xf numFmtId="0" fontId="21" fillId="13" borderId="0" xfId="0" applyFont="1" applyFill="1" applyBorder="1" applyAlignment="1">
      <alignment horizontal="left" vertical="center" wrapText="1"/>
    </xf>
    <xf numFmtId="0" fontId="21" fillId="13" borderId="25" xfId="0" applyFont="1" applyFill="1" applyBorder="1" applyAlignment="1">
      <alignment horizontal="left" vertical="center" wrapText="1"/>
    </xf>
    <xf numFmtId="0" fontId="21" fillId="13" borderId="26" xfId="0" applyFont="1" applyFill="1" applyBorder="1" applyAlignment="1">
      <alignment horizontal="left" vertical="center" wrapText="1"/>
    </xf>
    <xf numFmtId="0" fontId="21" fillId="13" borderId="27" xfId="0" applyFont="1" applyFill="1" applyBorder="1" applyAlignment="1">
      <alignment horizontal="left" vertical="center" wrapText="1"/>
    </xf>
    <xf numFmtId="0" fontId="21" fillId="13" borderId="28" xfId="0" applyFont="1" applyFill="1" applyBorder="1" applyAlignment="1">
      <alignment horizontal="left" vertical="center" wrapText="1"/>
    </xf>
    <xf numFmtId="10" fontId="2" fillId="0" borderId="45" xfId="0" applyNumberFormat="1" applyFont="1" applyFill="1" applyBorder="1" applyAlignment="1" applyProtection="1">
      <alignment horizontal="center" vertical="center" wrapText="1"/>
    </xf>
    <xf numFmtId="0" fontId="5" fillId="8" borderId="46" xfId="0" applyFont="1" applyFill="1" applyBorder="1" applyAlignment="1" applyProtection="1">
      <alignment vertical="center" wrapText="1"/>
    </xf>
    <xf numFmtId="0" fontId="5" fillId="8" borderId="47" xfId="0" applyFont="1" applyFill="1" applyBorder="1" applyAlignment="1" applyProtection="1">
      <alignment vertical="center" wrapText="1"/>
    </xf>
    <xf numFmtId="0" fontId="5" fillId="8" borderId="48" xfId="0" applyFont="1" applyFill="1" applyBorder="1" applyAlignment="1" applyProtection="1">
      <alignment vertical="center" wrapText="1"/>
    </xf>
    <xf numFmtId="0" fontId="5" fillId="0" borderId="57" xfId="0" applyFont="1" applyFill="1" applyBorder="1" applyAlignment="1" applyProtection="1">
      <alignment horizontal="center" vertical="center" wrapText="1"/>
    </xf>
    <xf numFmtId="0" fontId="5" fillId="0" borderId="58" xfId="0" applyFont="1" applyFill="1" applyBorder="1" applyAlignment="1" applyProtection="1">
      <alignment horizontal="center" vertical="center" wrapText="1"/>
    </xf>
    <xf numFmtId="0" fontId="5" fillId="0" borderId="59" xfId="0" applyFont="1" applyFill="1" applyBorder="1" applyAlignment="1" applyProtection="1">
      <alignment horizontal="center" vertical="center" wrapText="1"/>
    </xf>
    <xf numFmtId="10" fontId="2" fillId="0" borderId="46" xfId="0" applyNumberFormat="1" applyFont="1" applyFill="1" applyBorder="1" applyAlignment="1" applyProtection="1">
      <alignment horizontal="center" vertical="center" wrapText="1"/>
    </xf>
    <xf numFmtId="10" fontId="2" fillId="0" borderId="47" xfId="0" applyNumberFormat="1" applyFont="1" applyFill="1" applyBorder="1" applyAlignment="1" applyProtection="1">
      <alignment horizontal="center" vertical="center" wrapText="1"/>
    </xf>
    <xf numFmtId="10" fontId="2" fillId="0" borderId="48" xfId="0" applyNumberFormat="1" applyFont="1" applyFill="1" applyBorder="1" applyAlignment="1" applyProtection="1">
      <alignment horizontal="center" vertical="center" wrapText="1"/>
    </xf>
    <xf numFmtId="10" fontId="2" fillId="0" borderId="46" xfId="0" applyNumberFormat="1" applyFont="1" applyFill="1" applyBorder="1" applyAlignment="1" applyProtection="1">
      <alignment vertical="center" wrapText="1"/>
    </xf>
    <xf numFmtId="10" fontId="2" fillId="0" borderId="47" xfId="0" applyNumberFormat="1" applyFont="1" applyFill="1" applyBorder="1" applyAlignment="1" applyProtection="1">
      <alignment vertical="center" wrapText="1"/>
    </xf>
    <xf numFmtId="10" fontId="2" fillId="0" borderId="48" xfId="0" applyNumberFormat="1" applyFont="1" applyFill="1" applyBorder="1" applyAlignment="1" applyProtection="1">
      <alignment vertical="center" wrapText="1"/>
    </xf>
    <xf numFmtId="10" fontId="16" fillId="8" borderId="46" xfId="0" applyNumberFormat="1" applyFont="1" applyFill="1" applyBorder="1" applyAlignment="1" applyProtection="1">
      <alignment horizontal="center" vertical="center" wrapText="1"/>
    </xf>
    <xf numFmtId="10" fontId="16" fillId="8" borderId="47" xfId="0" applyNumberFormat="1" applyFont="1" applyFill="1" applyBorder="1" applyAlignment="1" applyProtection="1">
      <alignment horizontal="center" vertical="center" wrapText="1"/>
    </xf>
    <xf numFmtId="10" fontId="16" fillId="8" borderId="48" xfId="0" applyNumberFormat="1" applyFont="1" applyFill="1" applyBorder="1" applyAlignment="1" applyProtection="1">
      <alignment horizontal="center" vertical="center" wrapText="1"/>
    </xf>
    <xf numFmtId="10" fontId="17" fillId="15" borderId="45" xfId="0" applyNumberFormat="1" applyFont="1" applyFill="1" applyBorder="1" applyAlignment="1" applyProtection="1">
      <alignment horizontal="center" vertical="center" wrapText="1"/>
    </xf>
    <xf numFmtId="10" fontId="17" fillId="9" borderId="45" xfId="0" applyNumberFormat="1" applyFont="1" applyFill="1" applyBorder="1" applyAlignment="1" applyProtection="1">
      <alignment horizontal="center" vertical="center" wrapText="1"/>
    </xf>
    <xf numFmtId="0" fontId="21" fillId="16" borderId="21" xfId="0" applyFont="1" applyFill="1" applyBorder="1" applyAlignment="1">
      <alignment horizontal="left" vertical="center" wrapText="1"/>
    </xf>
    <xf numFmtId="0" fontId="21" fillId="16" borderId="22" xfId="0" applyFont="1" applyFill="1" applyBorder="1" applyAlignment="1">
      <alignment horizontal="left" vertical="center" wrapText="1"/>
    </xf>
    <xf numFmtId="0" fontId="21" fillId="16" borderId="23" xfId="0" applyFont="1" applyFill="1" applyBorder="1" applyAlignment="1">
      <alignment horizontal="left" vertical="center" wrapText="1"/>
    </xf>
    <xf numFmtId="0" fontId="21" fillId="16" borderId="24" xfId="0" applyFont="1" applyFill="1" applyBorder="1" applyAlignment="1">
      <alignment horizontal="left" vertical="center" wrapText="1"/>
    </xf>
    <xf numFmtId="0" fontId="21" fillId="16" borderId="0" xfId="0" applyFont="1" applyFill="1" applyBorder="1" applyAlignment="1">
      <alignment horizontal="left" vertical="center" wrapText="1"/>
    </xf>
    <xf numFmtId="0" fontId="21" fillId="16" borderId="25" xfId="0" applyFont="1" applyFill="1" applyBorder="1" applyAlignment="1">
      <alignment horizontal="left" vertical="center" wrapText="1"/>
    </xf>
    <xf numFmtId="0" fontId="21" fillId="16" borderId="26" xfId="0" applyFont="1" applyFill="1" applyBorder="1" applyAlignment="1">
      <alignment horizontal="left" vertical="center" wrapText="1"/>
    </xf>
    <xf numFmtId="0" fontId="21" fillId="16" borderId="27" xfId="0" applyFont="1" applyFill="1" applyBorder="1" applyAlignment="1">
      <alignment horizontal="left" vertical="center" wrapText="1"/>
    </xf>
    <xf numFmtId="0" fontId="21" fillId="16" borderId="28" xfId="0" applyFont="1" applyFill="1" applyBorder="1" applyAlignment="1">
      <alignment horizontal="left" vertical="center" wrapText="1"/>
    </xf>
  </cellXfs>
  <cellStyles count="4">
    <cellStyle name="Hyperlink" xfId="1" builtinId="8"/>
    <cellStyle name="Normal" xfId="0" builtinId="0"/>
    <cellStyle name="Normal 2 2" xfId="2"/>
    <cellStyle name="Percent" xfId="3" builtinId="5"/>
  </cellStyles>
  <dxfs count="3963">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ill>
        <patternFill>
          <bgColor rgb="FFFFC000"/>
        </patternFill>
      </fill>
    </dxf>
    <dxf>
      <fill>
        <patternFill>
          <bgColor rgb="FFFF0000"/>
        </patternFill>
      </fill>
    </dxf>
    <dxf>
      <fill>
        <patternFill>
          <bgColor rgb="FFFFC0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ill>
        <patternFill>
          <bgColor rgb="FFFFC00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00B0F0"/>
        </patternFill>
      </fill>
    </dxf>
    <dxf>
      <font>
        <b/>
        <i val="0"/>
      </font>
      <fill>
        <patternFill>
          <bgColor rgb="FF92D050"/>
        </patternFill>
      </fill>
    </dxf>
    <dxf>
      <font>
        <b/>
        <i val="0"/>
      </font>
      <fill>
        <patternFill>
          <bgColor rgb="FFFFFF00"/>
        </patternFill>
      </fill>
    </dxf>
    <dxf>
      <font>
        <b/>
        <i val="0"/>
      </font>
      <fill>
        <patternFill>
          <bgColor rgb="FF92D050"/>
        </patternFill>
      </fill>
    </dxf>
    <dxf>
      <font>
        <b/>
        <i val="0"/>
      </font>
      <fill>
        <patternFill>
          <bgColor rgb="FF92D050"/>
        </patternFill>
      </fill>
    </dxf>
    <dxf>
      <font>
        <b/>
        <i val="0"/>
      </font>
      <fill>
        <patternFill>
          <bgColor rgb="FFFFC000"/>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color rgb="FFCC0000"/>
      </font>
    </dxf>
    <dxf>
      <font>
        <b/>
        <i val="0"/>
        <color theme="0"/>
      </font>
      <fill>
        <patternFill patternType="solid">
          <fgColor rgb="FF339933"/>
          <bgColor rgb="FF339933"/>
        </patternFill>
      </fill>
    </dxf>
    <dxf>
      <font>
        <b/>
        <i val="0"/>
        <color theme="0"/>
      </font>
      <fill>
        <patternFill patternType="solid">
          <bgColor rgb="FF339933"/>
        </patternFill>
      </fill>
    </dxf>
    <dxf>
      <font>
        <b/>
        <i val="0"/>
      </font>
      <fill>
        <patternFill>
          <bgColor theme="7"/>
        </patternFill>
      </fill>
    </dxf>
    <dxf>
      <font>
        <b/>
        <i val="0"/>
      </font>
      <fill>
        <patternFill>
          <bgColor theme="7"/>
        </patternFill>
      </fill>
    </dxf>
    <dxf>
      <font>
        <b/>
        <i val="0"/>
        <color theme="0"/>
      </font>
      <fill>
        <patternFill>
          <bgColor rgb="FFCC0000"/>
        </patternFill>
      </fill>
    </dxf>
    <dxf>
      <font>
        <b/>
        <i val="0"/>
        <color theme="0"/>
      </font>
      <fill>
        <patternFill>
          <bgColor rgb="FFCC0000"/>
        </patternFill>
      </fill>
    </dxf>
    <dxf>
      <font>
        <b/>
        <i val="0"/>
        <color auto="1"/>
      </font>
      <fill>
        <patternFill>
          <bgColor theme="7"/>
        </patternFill>
      </fill>
    </dxf>
    <dxf>
      <font>
        <b/>
        <i val="0"/>
        <color theme="0"/>
      </font>
      <fill>
        <patternFill>
          <bgColor theme="0" tint="-0.24994659260841701"/>
        </patternFill>
      </fill>
    </dxf>
    <dxf>
      <font>
        <b/>
        <i/>
        <color theme="0"/>
      </font>
      <fill>
        <patternFill>
          <bgColor theme="0" tint="-0.499984740745262"/>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s>
  <tableStyles count="0" defaultTableStyle="TableStyleMedium2" defaultPivotStyle="PivotStyleLight16"/>
  <colors>
    <mruColors>
      <color rgb="FF006600"/>
      <color rgb="FF339933"/>
      <color rgb="FFFF3300"/>
      <color rgb="FF003366"/>
      <color rgb="FFCC0000"/>
      <color rgb="FF99CCFF"/>
      <color rgb="FF009900"/>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200" u="sng">
                <a:latin typeface="Arial" pitchFamily="34" charset="0"/>
                <a:cs typeface="Arial" pitchFamily="34" charset="0"/>
              </a:rPr>
              <a:t>OVERALL PERFORMANCE</a:t>
            </a:r>
          </a:p>
          <a:p>
            <a:pPr>
              <a:defRPr lang="en-US"/>
            </a:pPr>
            <a:r>
              <a:rPr lang="en-US" sz="1100">
                <a:latin typeface="Arial" pitchFamily="34" charset="0"/>
                <a:cs typeface="Arial" pitchFamily="34" charset="0"/>
              </a:rPr>
              <a:t>% of all Corporate Plan indicators that are Red, Amber or Green</a:t>
            </a:r>
          </a:p>
        </c:rich>
      </c:tx>
      <c:overlay val="0"/>
    </c:title>
    <c:autoTitleDeleted val="0"/>
    <c:plotArea>
      <c:layout/>
      <c:lineChart>
        <c:grouping val="standard"/>
        <c:varyColors val="0"/>
        <c:ser>
          <c:idx val="0"/>
          <c:order val="0"/>
          <c:tx>
            <c:strRef>
              <c:f>'2b. Charts by Priority'!$AY$7</c:f>
              <c:strCache>
                <c:ptCount val="1"/>
                <c:pt idx="0">
                  <c:v>Green</c:v>
                </c:pt>
              </c:strCache>
            </c:strRef>
          </c:tx>
          <c:spPr>
            <a:ln>
              <a:solidFill>
                <a:srgbClr val="92D050"/>
              </a:solidFill>
            </a:ln>
          </c:spPr>
          <c:marker>
            <c:symbol val="none"/>
          </c:marker>
          <c:dLbls>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Priority'!$AZ$6:$BC$6</c:f>
              <c:strCache>
                <c:ptCount val="4"/>
                <c:pt idx="0">
                  <c:v>Q1</c:v>
                </c:pt>
                <c:pt idx="1">
                  <c:v>Q2</c:v>
                </c:pt>
                <c:pt idx="2">
                  <c:v>Q3</c:v>
                </c:pt>
                <c:pt idx="3">
                  <c:v>Q4</c:v>
                </c:pt>
              </c:strCache>
            </c:strRef>
          </c:cat>
          <c:val>
            <c:numRef>
              <c:f>'2b. Charts by Priority'!$AZ$7:$BC$7</c:f>
              <c:numCache>
                <c:formatCode>0.00%</c:formatCode>
                <c:ptCount val="4"/>
                <c:pt idx="0">
                  <c:v>0.96590909090909094</c:v>
                </c:pt>
                <c:pt idx="1">
                  <c:v>0</c:v>
                </c:pt>
                <c:pt idx="2">
                  <c:v>0</c:v>
                </c:pt>
                <c:pt idx="3">
                  <c:v>0</c:v>
                </c:pt>
              </c:numCache>
            </c:numRef>
          </c:val>
          <c:smooth val="0"/>
          <c:extLst>
            <c:ext xmlns:c16="http://schemas.microsoft.com/office/drawing/2014/chart" uri="{C3380CC4-5D6E-409C-BE32-E72D297353CC}">
              <c16:uniqueId val="{00000000-50E2-458F-8C24-A0159BB694B2}"/>
            </c:ext>
          </c:extLst>
        </c:ser>
        <c:ser>
          <c:idx val="1"/>
          <c:order val="1"/>
          <c:tx>
            <c:strRef>
              <c:f>'2b. Charts by Priority'!$AY$8</c:f>
              <c:strCache>
                <c:ptCount val="1"/>
                <c:pt idx="0">
                  <c:v>Amber</c:v>
                </c:pt>
              </c:strCache>
            </c:strRef>
          </c:tx>
          <c:spPr>
            <a:ln>
              <a:solidFill>
                <a:srgbClr val="FFC000"/>
              </a:solidFill>
            </a:ln>
          </c:spPr>
          <c:marker>
            <c:symbol val="none"/>
          </c:marker>
          <c:dLbls>
            <c:dLbl>
              <c:idx val="0"/>
              <c:layout>
                <c:manualLayout>
                  <c:x val="-8.8219674295099207E-2"/>
                  <c:y val="4.4444444444444514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0E2-458F-8C24-A0159BB694B2}"/>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Priority'!$AZ$6:$BC$6</c:f>
              <c:strCache>
                <c:ptCount val="4"/>
                <c:pt idx="0">
                  <c:v>Q1</c:v>
                </c:pt>
                <c:pt idx="1">
                  <c:v>Q2</c:v>
                </c:pt>
                <c:pt idx="2">
                  <c:v>Q3</c:v>
                </c:pt>
                <c:pt idx="3">
                  <c:v>Q4</c:v>
                </c:pt>
              </c:strCache>
            </c:strRef>
          </c:cat>
          <c:val>
            <c:numRef>
              <c:f>'2b. Charts by Priority'!$AZ$8:$BC$8</c:f>
              <c:numCache>
                <c:formatCode>0.00%</c:formatCode>
                <c:ptCount val="4"/>
                <c:pt idx="0">
                  <c:v>1.1363636363636364E-2</c:v>
                </c:pt>
                <c:pt idx="1">
                  <c:v>0</c:v>
                </c:pt>
                <c:pt idx="2">
                  <c:v>0</c:v>
                </c:pt>
                <c:pt idx="3">
                  <c:v>0</c:v>
                </c:pt>
              </c:numCache>
            </c:numRef>
          </c:val>
          <c:smooth val="0"/>
          <c:extLst>
            <c:ext xmlns:c16="http://schemas.microsoft.com/office/drawing/2014/chart" uri="{C3380CC4-5D6E-409C-BE32-E72D297353CC}">
              <c16:uniqueId val="{00000002-50E2-458F-8C24-A0159BB694B2}"/>
            </c:ext>
          </c:extLst>
        </c:ser>
        <c:ser>
          <c:idx val="2"/>
          <c:order val="2"/>
          <c:tx>
            <c:strRef>
              <c:f>'2b. Charts by Priority'!$AY$9</c:f>
              <c:strCache>
                <c:ptCount val="1"/>
                <c:pt idx="0">
                  <c:v>Red</c:v>
                </c:pt>
              </c:strCache>
            </c:strRef>
          </c:tx>
          <c:spPr>
            <a:ln>
              <a:solidFill>
                <a:srgbClr val="FF0000"/>
              </a:solidFill>
            </a:ln>
          </c:spPr>
          <c:marker>
            <c:symbol val="none"/>
          </c:marker>
          <c:dLbls>
            <c:dLbl>
              <c:idx val="0"/>
              <c:layout>
                <c:manualLayout>
                  <c:x val="-5.7030590474437023E-2"/>
                  <c:y val="-4.88888888888888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0E2-458F-8C24-A0159BB694B2}"/>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Priority'!$AZ$6:$BC$6</c:f>
              <c:strCache>
                <c:ptCount val="4"/>
                <c:pt idx="0">
                  <c:v>Q1</c:v>
                </c:pt>
                <c:pt idx="1">
                  <c:v>Q2</c:v>
                </c:pt>
                <c:pt idx="2">
                  <c:v>Q3</c:v>
                </c:pt>
                <c:pt idx="3">
                  <c:v>Q4</c:v>
                </c:pt>
              </c:strCache>
            </c:strRef>
          </c:cat>
          <c:val>
            <c:numRef>
              <c:f>'2b. Charts by Priority'!$AZ$9:$BC$9</c:f>
              <c:numCache>
                <c:formatCode>0.00%</c:formatCode>
                <c:ptCount val="4"/>
                <c:pt idx="0">
                  <c:v>2.2727272727272728E-2</c:v>
                </c:pt>
                <c:pt idx="1">
                  <c:v>0</c:v>
                </c:pt>
                <c:pt idx="2">
                  <c:v>0</c:v>
                </c:pt>
                <c:pt idx="3">
                  <c:v>0</c:v>
                </c:pt>
              </c:numCache>
            </c:numRef>
          </c:val>
          <c:smooth val="0"/>
          <c:extLst>
            <c:ext xmlns:c16="http://schemas.microsoft.com/office/drawing/2014/chart" uri="{C3380CC4-5D6E-409C-BE32-E72D297353CC}">
              <c16:uniqueId val="{00000004-50E2-458F-8C24-A0159BB694B2}"/>
            </c:ext>
          </c:extLst>
        </c:ser>
        <c:dLbls>
          <c:showLegendKey val="0"/>
          <c:showVal val="1"/>
          <c:showCatName val="0"/>
          <c:showSerName val="0"/>
          <c:showPercent val="0"/>
          <c:showBubbleSize val="0"/>
        </c:dLbls>
        <c:smooth val="0"/>
        <c:axId val="434028840"/>
        <c:axId val="434026880"/>
      </c:lineChart>
      <c:catAx>
        <c:axId val="434028840"/>
        <c:scaling>
          <c:orientation val="minMax"/>
        </c:scaling>
        <c:delete val="0"/>
        <c:axPos val="b"/>
        <c:numFmt formatCode="General" sourceLinked="0"/>
        <c:majorTickMark val="out"/>
        <c:minorTickMark val="none"/>
        <c:tickLblPos val="nextTo"/>
        <c:txPr>
          <a:bodyPr/>
          <a:lstStyle/>
          <a:p>
            <a:pPr>
              <a:defRPr lang="en-US"/>
            </a:pPr>
            <a:endParaRPr lang="en-US"/>
          </a:p>
        </c:txPr>
        <c:crossAx val="434026880"/>
        <c:crosses val="autoZero"/>
        <c:auto val="1"/>
        <c:lblAlgn val="ctr"/>
        <c:lblOffset val="100"/>
        <c:noMultiLvlLbl val="0"/>
      </c:catAx>
      <c:valAx>
        <c:axId val="434026880"/>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434028840"/>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VALUE FOR MONEY COUNCIL - Quarter 2</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7991-448C-94F6-A903985AC430}"/>
              </c:ext>
            </c:extLst>
          </c:dPt>
          <c:dPt>
            <c:idx val="1"/>
            <c:bubble3D val="0"/>
            <c:spPr>
              <a:solidFill>
                <a:srgbClr val="FFC000"/>
              </a:solidFill>
            </c:spPr>
            <c:extLst>
              <c:ext xmlns:c16="http://schemas.microsoft.com/office/drawing/2014/chart" uri="{C3380CC4-5D6E-409C-BE32-E72D297353CC}">
                <c16:uniqueId val="{00000001-7991-448C-94F6-A903985AC430}"/>
              </c:ext>
            </c:extLst>
          </c:dPt>
          <c:dPt>
            <c:idx val="2"/>
            <c:bubble3D val="0"/>
            <c:spPr>
              <a:solidFill>
                <a:srgbClr val="FF0000"/>
              </a:solidFill>
            </c:spPr>
            <c:extLst>
              <c:ext xmlns:c16="http://schemas.microsoft.com/office/drawing/2014/chart" uri="{C3380CC4-5D6E-409C-BE32-E72D297353CC}">
                <c16:uniqueId val="{00000002-7991-448C-94F6-A903985AC430}"/>
              </c:ext>
            </c:extLst>
          </c:dPt>
          <c:cat>
            <c:strRef>
              <c:f>'2b. Charts by Priority'!$AY$23:$AY$25</c:f>
              <c:strCache>
                <c:ptCount val="3"/>
                <c:pt idx="0">
                  <c:v>Green</c:v>
                </c:pt>
                <c:pt idx="1">
                  <c:v>Amber</c:v>
                </c:pt>
                <c:pt idx="2">
                  <c:v>Red</c:v>
                </c:pt>
              </c:strCache>
            </c:strRef>
          </c:cat>
          <c:val>
            <c:numRef>
              <c:f>'2b. Charts by Priority'!$BA$23:$BA$25</c:f>
              <c:numCache>
                <c:formatCode>0.00%</c:formatCode>
                <c:ptCount val="3"/>
                <c:pt idx="0">
                  <c:v>0</c:v>
                </c:pt>
                <c:pt idx="1">
                  <c:v>0</c:v>
                </c:pt>
                <c:pt idx="2">
                  <c:v>0</c:v>
                </c:pt>
              </c:numCache>
            </c:numRef>
          </c:val>
          <c:extLst>
            <c:ext xmlns:c16="http://schemas.microsoft.com/office/drawing/2014/chart" uri="{C3380CC4-5D6E-409C-BE32-E72D297353CC}">
              <c16:uniqueId val="{00000003-7991-448C-94F6-A903985AC430}"/>
            </c:ext>
          </c:extLst>
        </c:ser>
        <c:dLbls>
          <c:showLegendKey val="0"/>
          <c:showVal val="0"/>
          <c:showCatName val="0"/>
          <c:showSerName val="0"/>
          <c:showPercent val="0"/>
          <c:showBubbleSize val="0"/>
          <c:showLeaderLines val="0"/>
        </c:dLbls>
      </c:pie3DChart>
      <c:spPr>
        <a:solidFill>
          <a:schemeClr val="bg1"/>
        </a:solidFill>
      </c:spPr>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ENVIRONMENT AND HEALTH &amp; WELL BEING -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7626-4C92-9DA5-F959AE20197F}"/>
              </c:ext>
            </c:extLst>
          </c:dPt>
          <c:dPt>
            <c:idx val="1"/>
            <c:bubble3D val="0"/>
            <c:spPr>
              <a:solidFill>
                <a:srgbClr val="FFC000"/>
              </a:solidFill>
            </c:spPr>
            <c:extLst>
              <c:ext xmlns:c16="http://schemas.microsoft.com/office/drawing/2014/chart" uri="{C3380CC4-5D6E-409C-BE32-E72D297353CC}">
                <c16:uniqueId val="{00000001-7626-4C92-9DA5-F959AE20197F}"/>
              </c:ext>
            </c:extLst>
          </c:dPt>
          <c:dPt>
            <c:idx val="2"/>
            <c:bubble3D val="0"/>
            <c:spPr>
              <a:solidFill>
                <a:srgbClr val="FF0000"/>
              </a:solidFill>
            </c:spPr>
            <c:extLst>
              <c:ext xmlns:c16="http://schemas.microsoft.com/office/drawing/2014/chart" uri="{C3380CC4-5D6E-409C-BE32-E72D297353CC}">
                <c16:uniqueId val="{00000002-7626-4C92-9DA5-F959AE20197F}"/>
              </c:ext>
            </c:extLst>
          </c:dPt>
          <c:cat>
            <c:strRef>
              <c:f>'2b. Charts by Priority'!$AY$39:$AY$41</c:f>
              <c:strCache>
                <c:ptCount val="3"/>
                <c:pt idx="0">
                  <c:v>Green</c:v>
                </c:pt>
                <c:pt idx="1">
                  <c:v>Amber</c:v>
                </c:pt>
                <c:pt idx="2">
                  <c:v>Red</c:v>
                </c:pt>
              </c:strCache>
            </c:strRef>
          </c:cat>
          <c:val>
            <c:numRef>
              <c:f>'2b. Charts by Priority'!$BA$39:$BA$41</c:f>
              <c:numCache>
                <c:formatCode>0.00%</c:formatCode>
                <c:ptCount val="3"/>
                <c:pt idx="0">
                  <c:v>0</c:v>
                </c:pt>
                <c:pt idx="1">
                  <c:v>0</c:v>
                </c:pt>
                <c:pt idx="2">
                  <c:v>0</c:v>
                </c:pt>
              </c:numCache>
            </c:numRef>
          </c:val>
          <c:extLst>
            <c:ext xmlns:c16="http://schemas.microsoft.com/office/drawing/2014/chart" uri="{C3380CC4-5D6E-409C-BE32-E72D297353CC}">
              <c16:uniqueId val="{00000003-7626-4C92-9DA5-F959AE20197F}"/>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COMMUNITY REGENERATION -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88C3-4D15-B08D-6B38A26E9AA9}"/>
              </c:ext>
            </c:extLst>
          </c:dPt>
          <c:dPt>
            <c:idx val="1"/>
            <c:bubble3D val="0"/>
            <c:spPr>
              <a:solidFill>
                <a:srgbClr val="FFC000"/>
              </a:solidFill>
            </c:spPr>
            <c:extLst>
              <c:ext xmlns:c16="http://schemas.microsoft.com/office/drawing/2014/chart" uri="{C3380CC4-5D6E-409C-BE32-E72D297353CC}">
                <c16:uniqueId val="{00000001-88C3-4D15-B08D-6B38A26E9AA9}"/>
              </c:ext>
            </c:extLst>
          </c:dPt>
          <c:dPt>
            <c:idx val="2"/>
            <c:bubble3D val="0"/>
            <c:spPr>
              <a:solidFill>
                <a:srgbClr val="FF0000"/>
              </a:solidFill>
            </c:spPr>
            <c:extLst>
              <c:ext xmlns:c16="http://schemas.microsoft.com/office/drawing/2014/chart" uri="{C3380CC4-5D6E-409C-BE32-E72D297353CC}">
                <c16:uniqueId val="{00000002-88C3-4D15-B08D-6B38A26E9AA9}"/>
              </c:ext>
            </c:extLst>
          </c:dPt>
          <c:cat>
            <c:strRef>
              <c:f>'2b. Charts by Priority'!$AY$55:$AY$57</c:f>
              <c:strCache>
                <c:ptCount val="3"/>
                <c:pt idx="0">
                  <c:v>Green</c:v>
                </c:pt>
                <c:pt idx="1">
                  <c:v>Amber</c:v>
                </c:pt>
                <c:pt idx="2">
                  <c:v>Red</c:v>
                </c:pt>
              </c:strCache>
            </c:strRef>
          </c:cat>
          <c:val>
            <c:numRef>
              <c:f>'2b. Charts by Priority'!$BA$55:$BA$57</c:f>
              <c:numCache>
                <c:formatCode>0.00%</c:formatCode>
                <c:ptCount val="3"/>
                <c:pt idx="0">
                  <c:v>0</c:v>
                </c:pt>
                <c:pt idx="1">
                  <c:v>0</c:v>
                </c:pt>
                <c:pt idx="2">
                  <c:v>0</c:v>
                </c:pt>
              </c:numCache>
            </c:numRef>
          </c:val>
          <c:extLst>
            <c:ext xmlns:c16="http://schemas.microsoft.com/office/drawing/2014/chart" uri="{C3380CC4-5D6E-409C-BE32-E72D297353CC}">
              <c16:uniqueId val="{00000003-88C3-4D15-B08D-6B38A26E9AA9}"/>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ALL TARGETS</a:t>
            </a:r>
            <a:endParaRPr lang="en-GB"/>
          </a:p>
          <a:p>
            <a:pPr>
              <a:defRPr lang="en-US"/>
            </a:pPr>
            <a:r>
              <a:rPr lang="en-US" sz="1800" b="1" i="0" baseline="0"/>
              <a:t>-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A76D-4A4D-AF29-27A678BFA3C0}"/>
              </c:ext>
            </c:extLst>
          </c:dPt>
          <c:dPt>
            <c:idx val="1"/>
            <c:bubble3D val="0"/>
            <c:spPr>
              <a:solidFill>
                <a:srgbClr val="FFC000"/>
              </a:solidFill>
            </c:spPr>
            <c:extLst>
              <c:ext xmlns:c16="http://schemas.microsoft.com/office/drawing/2014/chart" uri="{C3380CC4-5D6E-409C-BE32-E72D297353CC}">
                <c16:uniqueId val="{00000001-A76D-4A4D-AF29-27A678BFA3C0}"/>
              </c:ext>
            </c:extLst>
          </c:dPt>
          <c:dPt>
            <c:idx val="2"/>
            <c:bubble3D val="0"/>
            <c:spPr>
              <a:solidFill>
                <a:srgbClr val="FF0000"/>
              </a:solidFill>
            </c:spPr>
            <c:extLst>
              <c:ext xmlns:c16="http://schemas.microsoft.com/office/drawing/2014/chart" uri="{C3380CC4-5D6E-409C-BE32-E72D297353CC}">
                <c16:uniqueId val="{00000002-A76D-4A4D-AF29-27A678BFA3C0}"/>
              </c:ext>
            </c:extLst>
          </c:dPt>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'2b. Charts by Priority'!$AY$7:$AY$9</c:f>
              <c:strCache>
                <c:ptCount val="3"/>
                <c:pt idx="0">
                  <c:v>Green</c:v>
                </c:pt>
                <c:pt idx="1">
                  <c:v>Amber</c:v>
                </c:pt>
                <c:pt idx="2">
                  <c:v>Red</c:v>
                </c:pt>
              </c:strCache>
            </c:strRef>
          </c:cat>
          <c:val>
            <c:numRef>
              <c:f>'2b. Charts by Priority'!$BB$7:$BB$9</c:f>
              <c:numCache>
                <c:formatCode>0.00%</c:formatCode>
                <c:ptCount val="3"/>
                <c:pt idx="0">
                  <c:v>0</c:v>
                </c:pt>
                <c:pt idx="1">
                  <c:v>0</c:v>
                </c:pt>
                <c:pt idx="2">
                  <c:v>0</c:v>
                </c:pt>
              </c:numCache>
            </c:numRef>
          </c:val>
          <c:extLst>
            <c:ext xmlns:c16="http://schemas.microsoft.com/office/drawing/2014/chart" uri="{C3380CC4-5D6E-409C-BE32-E72D297353CC}">
              <c16:uniqueId val="{00000003-A76D-4A4D-AF29-27A678BFA3C0}"/>
            </c:ext>
          </c:extLst>
        </c:ser>
        <c:dLbls>
          <c:showLegendKey val="0"/>
          <c:showVal val="0"/>
          <c:showCatName val="1"/>
          <c:showSerName val="0"/>
          <c:showPercent val="1"/>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ALL TARGETS</a:t>
            </a:r>
            <a:endParaRPr lang="en-GB"/>
          </a:p>
          <a:p>
            <a:pPr>
              <a:defRPr lang="en-US"/>
            </a:pP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951C-4A11-9328-12E5957BA4BE}"/>
              </c:ext>
            </c:extLst>
          </c:dPt>
          <c:dPt>
            <c:idx val="1"/>
            <c:bubble3D val="0"/>
            <c:spPr>
              <a:solidFill>
                <a:srgbClr val="FFC000"/>
              </a:solidFill>
            </c:spPr>
            <c:extLst>
              <c:ext xmlns:c16="http://schemas.microsoft.com/office/drawing/2014/chart" uri="{C3380CC4-5D6E-409C-BE32-E72D297353CC}">
                <c16:uniqueId val="{00000001-951C-4A11-9328-12E5957BA4BE}"/>
              </c:ext>
            </c:extLst>
          </c:dPt>
          <c:dPt>
            <c:idx val="2"/>
            <c:bubble3D val="0"/>
            <c:spPr>
              <a:solidFill>
                <a:srgbClr val="FF0000"/>
              </a:solidFill>
            </c:spPr>
            <c:extLst>
              <c:ext xmlns:c16="http://schemas.microsoft.com/office/drawing/2014/chart" uri="{C3380CC4-5D6E-409C-BE32-E72D297353CC}">
                <c16:uniqueId val="{00000002-951C-4A11-9328-12E5957BA4BE}"/>
              </c:ext>
            </c:extLst>
          </c:dPt>
          <c:cat>
            <c:strRef>
              <c:f>'2b. Charts by Priority'!$AY$7:$AY$9</c:f>
              <c:strCache>
                <c:ptCount val="3"/>
                <c:pt idx="0">
                  <c:v>Green</c:v>
                </c:pt>
                <c:pt idx="1">
                  <c:v>Amber</c:v>
                </c:pt>
                <c:pt idx="2">
                  <c:v>Red</c:v>
                </c:pt>
              </c:strCache>
            </c:strRef>
          </c:cat>
          <c:val>
            <c:numRef>
              <c:f>'2b. Charts by Priority'!$BC$7:$BC$9</c:f>
              <c:numCache>
                <c:formatCode>0.00%</c:formatCode>
                <c:ptCount val="3"/>
                <c:pt idx="0">
                  <c:v>0</c:v>
                </c:pt>
                <c:pt idx="1">
                  <c:v>0</c:v>
                </c:pt>
                <c:pt idx="2">
                  <c:v>0</c:v>
                </c:pt>
              </c:numCache>
            </c:numRef>
          </c:val>
          <c:extLst>
            <c:ext xmlns:c16="http://schemas.microsoft.com/office/drawing/2014/chart" uri="{C3380CC4-5D6E-409C-BE32-E72D297353CC}">
              <c16:uniqueId val="{00000003-951C-4A11-9328-12E5957BA4BE}"/>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VALUE FOR MONEY COUNCIL -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7641-4598-B934-C23B09C1EA21}"/>
              </c:ext>
            </c:extLst>
          </c:dPt>
          <c:dPt>
            <c:idx val="1"/>
            <c:bubble3D val="0"/>
            <c:spPr>
              <a:solidFill>
                <a:srgbClr val="FFC000"/>
              </a:solidFill>
            </c:spPr>
            <c:extLst>
              <c:ext xmlns:c16="http://schemas.microsoft.com/office/drawing/2014/chart" uri="{C3380CC4-5D6E-409C-BE32-E72D297353CC}">
                <c16:uniqueId val="{00000001-7641-4598-B934-C23B09C1EA21}"/>
              </c:ext>
            </c:extLst>
          </c:dPt>
          <c:dPt>
            <c:idx val="2"/>
            <c:bubble3D val="0"/>
            <c:spPr>
              <a:solidFill>
                <a:srgbClr val="FF0000"/>
              </a:solidFill>
            </c:spPr>
            <c:extLst>
              <c:ext xmlns:c16="http://schemas.microsoft.com/office/drawing/2014/chart" uri="{C3380CC4-5D6E-409C-BE32-E72D297353CC}">
                <c16:uniqueId val="{00000002-7641-4598-B934-C23B09C1EA21}"/>
              </c:ext>
            </c:extLst>
          </c:dPt>
          <c:cat>
            <c:strRef>
              <c:f>'2b. Charts by Priority'!$AY$23:$AY$25</c:f>
              <c:strCache>
                <c:ptCount val="3"/>
                <c:pt idx="0">
                  <c:v>Green</c:v>
                </c:pt>
                <c:pt idx="1">
                  <c:v>Amber</c:v>
                </c:pt>
                <c:pt idx="2">
                  <c:v>Red</c:v>
                </c:pt>
              </c:strCache>
            </c:strRef>
          </c:cat>
          <c:val>
            <c:numRef>
              <c:f>'2b. Charts by Priority'!$BB$23:$BB$25</c:f>
              <c:numCache>
                <c:formatCode>0.00%</c:formatCode>
                <c:ptCount val="3"/>
                <c:pt idx="0">
                  <c:v>0</c:v>
                </c:pt>
                <c:pt idx="1">
                  <c:v>0</c:v>
                </c:pt>
                <c:pt idx="2">
                  <c:v>0</c:v>
                </c:pt>
              </c:numCache>
            </c:numRef>
          </c:val>
          <c:extLst>
            <c:ext xmlns:c16="http://schemas.microsoft.com/office/drawing/2014/chart" uri="{C3380CC4-5D6E-409C-BE32-E72D297353CC}">
              <c16:uniqueId val="{00000003-7641-4598-B934-C23B09C1EA21}"/>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VALUE FOR MONEY COUNCIL -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0A41-4000-A8E2-478BCE1665AD}"/>
              </c:ext>
            </c:extLst>
          </c:dPt>
          <c:dPt>
            <c:idx val="1"/>
            <c:bubble3D val="0"/>
            <c:spPr>
              <a:solidFill>
                <a:srgbClr val="FFC000"/>
              </a:solidFill>
            </c:spPr>
            <c:extLst>
              <c:ext xmlns:c16="http://schemas.microsoft.com/office/drawing/2014/chart" uri="{C3380CC4-5D6E-409C-BE32-E72D297353CC}">
                <c16:uniqueId val="{00000001-0A41-4000-A8E2-478BCE1665AD}"/>
              </c:ext>
            </c:extLst>
          </c:dPt>
          <c:dPt>
            <c:idx val="2"/>
            <c:bubble3D val="0"/>
            <c:spPr>
              <a:solidFill>
                <a:srgbClr val="FF0000"/>
              </a:solidFill>
            </c:spPr>
            <c:extLst>
              <c:ext xmlns:c16="http://schemas.microsoft.com/office/drawing/2014/chart" uri="{C3380CC4-5D6E-409C-BE32-E72D297353CC}">
                <c16:uniqueId val="{00000002-0A41-4000-A8E2-478BCE1665AD}"/>
              </c:ext>
            </c:extLst>
          </c:dPt>
          <c:cat>
            <c:strRef>
              <c:f>'2b. Charts by Priority'!$AY$23:$AY$25</c:f>
              <c:strCache>
                <c:ptCount val="3"/>
                <c:pt idx="0">
                  <c:v>Green</c:v>
                </c:pt>
                <c:pt idx="1">
                  <c:v>Amber</c:v>
                </c:pt>
                <c:pt idx="2">
                  <c:v>Red</c:v>
                </c:pt>
              </c:strCache>
            </c:strRef>
          </c:cat>
          <c:val>
            <c:numRef>
              <c:f>'2b. Charts by Priority'!$BC$23:$BC$25</c:f>
              <c:numCache>
                <c:formatCode>0.00%</c:formatCode>
                <c:ptCount val="3"/>
                <c:pt idx="0">
                  <c:v>0</c:v>
                </c:pt>
                <c:pt idx="1">
                  <c:v>0</c:v>
                </c:pt>
                <c:pt idx="2">
                  <c:v>0</c:v>
                </c:pt>
              </c:numCache>
            </c:numRef>
          </c:val>
          <c:extLst>
            <c:ext xmlns:c16="http://schemas.microsoft.com/office/drawing/2014/chart" uri="{C3380CC4-5D6E-409C-BE32-E72D297353CC}">
              <c16:uniqueId val="{00000003-0A41-4000-A8E2-478BCE1665AD}"/>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ENVIRONMENT AND HEALTH &amp; WELL BEING -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BA9B-478A-B2A9-1B9D10175A4B}"/>
              </c:ext>
            </c:extLst>
          </c:dPt>
          <c:dPt>
            <c:idx val="1"/>
            <c:bubble3D val="0"/>
            <c:spPr>
              <a:solidFill>
                <a:srgbClr val="FFC000"/>
              </a:solidFill>
            </c:spPr>
            <c:extLst>
              <c:ext xmlns:c16="http://schemas.microsoft.com/office/drawing/2014/chart" uri="{C3380CC4-5D6E-409C-BE32-E72D297353CC}">
                <c16:uniqueId val="{00000001-BA9B-478A-B2A9-1B9D10175A4B}"/>
              </c:ext>
            </c:extLst>
          </c:dPt>
          <c:dPt>
            <c:idx val="2"/>
            <c:bubble3D val="0"/>
            <c:spPr>
              <a:solidFill>
                <a:srgbClr val="FF0000"/>
              </a:solidFill>
            </c:spPr>
            <c:extLst>
              <c:ext xmlns:c16="http://schemas.microsoft.com/office/drawing/2014/chart" uri="{C3380CC4-5D6E-409C-BE32-E72D297353CC}">
                <c16:uniqueId val="{00000002-BA9B-478A-B2A9-1B9D10175A4B}"/>
              </c:ext>
            </c:extLst>
          </c:dPt>
          <c:cat>
            <c:strRef>
              <c:f>'2b. Charts by Priority'!$AY$39:$AY$41</c:f>
              <c:strCache>
                <c:ptCount val="3"/>
                <c:pt idx="0">
                  <c:v>Green</c:v>
                </c:pt>
                <c:pt idx="1">
                  <c:v>Amber</c:v>
                </c:pt>
                <c:pt idx="2">
                  <c:v>Red</c:v>
                </c:pt>
              </c:strCache>
            </c:strRef>
          </c:cat>
          <c:val>
            <c:numRef>
              <c:f>'2b. Charts by Priority'!$BB$39:$BB$41</c:f>
              <c:numCache>
                <c:formatCode>0.00%</c:formatCode>
                <c:ptCount val="3"/>
                <c:pt idx="0">
                  <c:v>0</c:v>
                </c:pt>
                <c:pt idx="1">
                  <c:v>0</c:v>
                </c:pt>
                <c:pt idx="2">
                  <c:v>0</c:v>
                </c:pt>
              </c:numCache>
            </c:numRef>
          </c:val>
          <c:extLst>
            <c:ext xmlns:c16="http://schemas.microsoft.com/office/drawing/2014/chart" uri="{C3380CC4-5D6E-409C-BE32-E72D297353CC}">
              <c16:uniqueId val="{00000003-BA9B-478A-B2A9-1B9D10175A4B}"/>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lang="en-US"/>
            </a:pPr>
            <a:r>
              <a:rPr lang="en-US" sz="1800" b="1" i="0" baseline="0"/>
              <a:t>ENVIRONMENT AND HEALTH &amp; WELL BEING -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E504-44CE-97B2-C7B1FE600C20}"/>
              </c:ext>
            </c:extLst>
          </c:dPt>
          <c:dPt>
            <c:idx val="1"/>
            <c:bubble3D val="0"/>
            <c:spPr>
              <a:solidFill>
                <a:srgbClr val="FFC000"/>
              </a:solidFill>
            </c:spPr>
            <c:extLst>
              <c:ext xmlns:c16="http://schemas.microsoft.com/office/drawing/2014/chart" uri="{C3380CC4-5D6E-409C-BE32-E72D297353CC}">
                <c16:uniqueId val="{00000001-E504-44CE-97B2-C7B1FE600C20}"/>
              </c:ext>
            </c:extLst>
          </c:dPt>
          <c:dPt>
            <c:idx val="2"/>
            <c:bubble3D val="0"/>
            <c:spPr>
              <a:solidFill>
                <a:srgbClr val="FF0000"/>
              </a:solidFill>
            </c:spPr>
            <c:extLst>
              <c:ext xmlns:c16="http://schemas.microsoft.com/office/drawing/2014/chart" uri="{C3380CC4-5D6E-409C-BE32-E72D297353CC}">
                <c16:uniqueId val="{00000002-E504-44CE-97B2-C7B1FE600C20}"/>
              </c:ext>
            </c:extLst>
          </c:dPt>
          <c:cat>
            <c:strRef>
              <c:f>'2b. Charts by Priority'!$AY$39:$AY$41</c:f>
              <c:strCache>
                <c:ptCount val="3"/>
                <c:pt idx="0">
                  <c:v>Green</c:v>
                </c:pt>
                <c:pt idx="1">
                  <c:v>Amber</c:v>
                </c:pt>
                <c:pt idx="2">
                  <c:v>Red</c:v>
                </c:pt>
              </c:strCache>
            </c:strRef>
          </c:cat>
          <c:val>
            <c:numRef>
              <c:f>'2b. Charts by Priority'!$BC$39:$BC$41</c:f>
              <c:numCache>
                <c:formatCode>0.00%</c:formatCode>
                <c:ptCount val="3"/>
                <c:pt idx="0">
                  <c:v>0</c:v>
                </c:pt>
                <c:pt idx="1">
                  <c:v>0</c:v>
                </c:pt>
                <c:pt idx="2">
                  <c:v>0</c:v>
                </c:pt>
              </c:numCache>
            </c:numRef>
          </c:val>
          <c:extLst>
            <c:ext xmlns:c16="http://schemas.microsoft.com/office/drawing/2014/chart" uri="{C3380CC4-5D6E-409C-BE32-E72D297353CC}">
              <c16:uniqueId val="{00000003-E504-44CE-97B2-C7B1FE600C20}"/>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COMMUNITY REGENERATION -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B67C-498C-8367-702B3FC4C53B}"/>
              </c:ext>
            </c:extLst>
          </c:dPt>
          <c:dPt>
            <c:idx val="1"/>
            <c:bubble3D val="0"/>
            <c:spPr>
              <a:solidFill>
                <a:srgbClr val="FFC000"/>
              </a:solidFill>
            </c:spPr>
            <c:extLst>
              <c:ext xmlns:c16="http://schemas.microsoft.com/office/drawing/2014/chart" uri="{C3380CC4-5D6E-409C-BE32-E72D297353CC}">
                <c16:uniqueId val="{00000001-B67C-498C-8367-702B3FC4C53B}"/>
              </c:ext>
            </c:extLst>
          </c:dPt>
          <c:dPt>
            <c:idx val="2"/>
            <c:bubble3D val="0"/>
            <c:spPr>
              <a:solidFill>
                <a:srgbClr val="FF0000"/>
              </a:solidFill>
            </c:spPr>
            <c:extLst>
              <c:ext xmlns:c16="http://schemas.microsoft.com/office/drawing/2014/chart" uri="{C3380CC4-5D6E-409C-BE32-E72D297353CC}">
                <c16:uniqueId val="{00000002-B67C-498C-8367-702B3FC4C53B}"/>
              </c:ext>
            </c:extLst>
          </c:dPt>
          <c:cat>
            <c:strRef>
              <c:f>'2b. Charts by Priority'!$AY$55:$AY$57</c:f>
              <c:strCache>
                <c:ptCount val="3"/>
                <c:pt idx="0">
                  <c:v>Green</c:v>
                </c:pt>
                <c:pt idx="1">
                  <c:v>Amber</c:v>
                </c:pt>
                <c:pt idx="2">
                  <c:v>Red</c:v>
                </c:pt>
              </c:strCache>
            </c:strRef>
          </c:cat>
          <c:val>
            <c:numRef>
              <c:f>'2b. Charts by Priority'!$BB$55:$BB$57</c:f>
              <c:numCache>
                <c:formatCode>0.00%</c:formatCode>
                <c:ptCount val="3"/>
                <c:pt idx="0">
                  <c:v>0</c:v>
                </c:pt>
                <c:pt idx="1">
                  <c:v>0</c:v>
                </c:pt>
                <c:pt idx="2">
                  <c:v>0</c:v>
                </c:pt>
              </c:numCache>
            </c:numRef>
          </c:val>
          <c:extLst>
            <c:ext xmlns:c16="http://schemas.microsoft.com/office/drawing/2014/chart" uri="{C3380CC4-5D6E-409C-BE32-E72D297353CC}">
              <c16:uniqueId val="{00000003-B67C-498C-8367-702B3FC4C53B}"/>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200" u="sng">
                <a:latin typeface="Arial" pitchFamily="34" charset="0"/>
                <a:cs typeface="Arial" pitchFamily="34" charset="0"/>
              </a:rPr>
              <a:t>VALUE FOR</a:t>
            </a:r>
            <a:r>
              <a:rPr lang="en-GB" sz="1200" u="sng" baseline="0">
                <a:latin typeface="Arial" pitchFamily="34" charset="0"/>
                <a:cs typeface="Arial" pitchFamily="34" charset="0"/>
              </a:rPr>
              <a:t> MONEY COUNCIL</a:t>
            </a:r>
            <a:endParaRPr lang="en-GB" sz="1200" u="sng">
              <a:latin typeface="Arial" pitchFamily="34" charset="0"/>
              <a:cs typeface="Arial" pitchFamily="34" charset="0"/>
            </a:endParaRPr>
          </a:p>
          <a:p>
            <a:pPr>
              <a:defRPr lang="en-US"/>
            </a:pPr>
            <a:r>
              <a:rPr lang="en-GB" sz="1100">
                <a:latin typeface="Arial" pitchFamily="34" charset="0"/>
                <a:cs typeface="Arial" pitchFamily="34" charset="0"/>
              </a:rPr>
              <a:t>% of indicators for this priority only that are Red, Amber or Green </a:t>
            </a:r>
          </a:p>
        </c:rich>
      </c:tx>
      <c:overlay val="0"/>
    </c:title>
    <c:autoTitleDeleted val="0"/>
    <c:plotArea>
      <c:layout/>
      <c:lineChart>
        <c:grouping val="standard"/>
        <c:varyColors val="0"/>
        <c:ser>
          <c:idx val="0"/>
          <c:order val="0"/>
          <c:tx>
            <c:strRef>
              <c:f>'2b. Charts by Priority'!$AY$23</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C7C-4B39-A234-8A7576CDE4FF}"/>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C7C-4B39-A234-8A7576CDE4FF}"/>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Priority'!$AZ$22:$BC$22</c:f>
              <c:strCache>
                <c:ptCount val="4"/>
                <c:pt idx="0">
                  <c:v>Q1</c:v>
                </c:pt>
                <c:pt idx="1">
                  <c:v>Q2</c:v>
                </c:pt>
                <c:pt idx="2">
                  <c:v>Q3</c:v>
                </c:pt>
                <c:pt idx="3">
                  <c:v>Q4</c:v>
                </c:pt>
              </c:strCache>
            </c:strRef>
          </c:cat>
          <c:val>
            <c:numRef>
              <c:f>'2b. Charts by Priority'!$AZ$23:$BC$23</c:f>
              <c:numCache>
                <c:formatCode>0.00%</c:formatCode>
                <c:ptCount val="4"/>
                <c:pt idx="0">
                  <c:v>1</c:v>
                </c:pt>
                <c:pt idx="1">
                  <c:v>0</c:v>
                </c:pt>
                <c:pt idx="2">
                  <c:v>0</c:v>
                </c:pt>
                <c:pt idx="3">
                  <c:v>0</c:v>
                </c:pt>
              </c:numCache>
            </c:numRef>
          </c:val>
          <c:smooth val="0"/>
          <c:extLst>
            <c:ext xmlns:c16="http://schemas.microsoft.com/office/drawing/2014/chart" uri="{C3380CC4-5D6E-409C-BE32-E72D297353CC}">
              <c16:uniqueId val="{00000002-AC7C-4B39-A234-8A7576CDE4FF}"/>
            </c:ext>
          </c:extLst>
        </c:ser>
        <c:ser>
          <c:idx val="1"/>
          <c:order val="1"/>
          <c:tx>
            <c:strRef>
              <c:f>'2b. Charts by Priority'!$AY$24</c:f>
              <c:strCache>
                <c:ptCount val="1"/>
                <c:pt idx="0">
                  <c:v>Amber</c:v>
                </c:pt>
              </c:strCache>
            </c:strRef>
          </c:tx>
          <c:spPr>
            <a:ln>
              <a:solidFill>
                <a:srgbClr val="FFC00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C7C-4B39-A234-8A7576CDE4FF}"/>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C7C-4B39-A234-8A7576CDE4FF}"/>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Priority'!$AZ$22:$BC$22</c:f>
              <c:strCache>
                <c:ptCount val="4"/>
                <c:pt idx="0">
                  <c:v>Q1</c:v>
                </c:pt>
                <c:pt idx="1">
                  <c:v>Q2</c:v>
                </c:pt>
                <c:pt idx="2">
                  <c:v>Q3</c:v>
                </c:pt>
                <c:pt idx="3">
                  <c:v>Q4</c:v>
                </c:pt>
              </c:strCache>
            </c:strRef>
          </c:cat>
          <c:val>
            <c:numRef>
              <c:f>'2b. Charts by Priority'!$AZ$24:$BC$24</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5-AC7C-4B39-A234-8A7576CDE4FF}"/>
            </c:ext>
          </c:extLst>
        </c:ser>
        <c:ser>
          <c:idx val="2"/>
          <c:order val="2"/>
          <c:tx>
            <c:strRef>
              <c:f>'2b. Charts by Priority'!$AY$25</c:f>
              <c:strCache>
                <c:ptCount val="1"/>
                <c:pt idx="0">
                  <c:v>Red</c:v>
                </c:pt>
              </c:strCache>
            </c:strRef>
          </c:tx>
          <c:spPr>
            <a:ln>
              <a:solidFill>
                <a:srgbClr val="FF000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C7C-4B39-A234-8A7576CDE4FF}"/>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C7C-4B39-A234-8A7576CDE4FF}"/>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Priority'!$AZ$22:$BC$22</c:f>
              <c:strCache>
                <c:ptCount val="4"/>
                <c:pt idx="0">
                  <c:v>Q1</c:v>
                </c:pt>
                <c:pt idx="1">
                  <c:v>Q2</c:v>
                </c:pt>
                <c:pt idx="2">
                  <c:v>Q3</c:v>
                </c:pt>
                <c:pt idx="3">
                  <c:v>Q4</c:v>
                </c:pt>
              </c:strCache>
            </c:strRef>
          </c:cat>
          <c:val>
            <c:numRef>
              <c:f>'2b. Charts by Priority'!$AZ$25:$BC$25</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8-AC7C-4B39-A234-8A7576CDE4FF}"/>
            </c:ext>
          </c:extLst>
        </c:ser>
        <c:dLbls>
          <c:showLegendKey val="0"/>
          <c:showVal val="1"/>
          <c:showCatName val="0"/>
          <c:showSerName val="0"/>
          <c:showPercent val="0"/>
          <c:showBubbleSize val="0"/>
        </c:dLbls>
        <c:smooth val="0"/>
        <c:axId val="434029624"/>
        <c:axId val="434022960"/>
      </c:lineChart>
      <c:catAx>
        <c:axId val="434029624"/>
        <c:scaling>
          <c:orientation val="minMax"/>
        </c:scaling>
        <c:delete val="0"/>
        <c:axPos val="b"/>
        <c:numFmt formatCode="General" sourceLinked="0"/>
        <c:majorTickMark val="out"/>
        <c:minorTickMark val="none"/>
        <c:tickLblPos val="nextTo"/>
        <c:txPr>
          <a:bodyPr/>
          <a:lstStyle/>
          <a:p>
            <a:pPr>
              <a:defRPr lang="en-US"/>
            </a:pPr>
            <a:endParaRPr lang="en-US"/>
          </a:p>
        </c:txPr>
        <c:crossAx val="434022960"/>
        <c:crosses val="autoZero"/>
        <c:auto val="1"/>
        <c:lblAlgn val="ctr"/>
        <c:lblOffset val="100"/>
        <c:noMultiLvlLbl val="0"/>
      </c:catAx>
      <c:valAx>
        <c:axId val="434022960"/>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434029624"/>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COMMUNITY REGENERATION - End of Year</a:t>
            </a:r>
            <a:endParaRPr lang="en-GB"/>
          </a:p>
        </c:rich>
      </c:tx>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9.8796159124774768E-2"/>
          <c:y val="0.33291514146016032"/>
          <c:w val="0.81796323866694998"/>
          <c:h val="0.57029011841750465"/>
        </c:manualLayout>
      </c:layout>
      <c:pie3DChart>
        <c:varyColors val="1"/>
        <c:ser>
          <c:idx val="0"/>
          <c:order val="0"/>
          <c:dPt>
            <c:idx val="0"/>
            <c:bubble3D val="0"/>
            <c:spPr>
              <a:solidFill>
                <a:srgbClr val="92D050"/>
              </a:solidFill>
            </c:spPr>
            <c:extLst>
              <c:ext xmlns:c16="http://schemas.microsoft.com/office/drawing/2014/chart" uri="{C3380CC4-5D6E-409C-BE32-E72D297353CC}">
                <c16:uniqueId val="{00000000-563A-496E-9601-7BADD816C91D}"/>
              </c:ext>
            </c:extLst>
          </c:dPt>
          <c:dPt>
            <c:idx val="1"/>
            <c:bubble3D val="0"/>
            <c:spPr>
              <a:solidFill>
                <a:srgbClr val="FFC000"/>
              </a:solidFill>
            </c:spPr>
            <c:extLst>
              <c:ext xmlns:c16="http://schemas.microsoft.com/office/drawing/2014/chart" uri="{C3380CC4-5D6E-409C-BE32-E72D297353CC}">
                <c16:uniqueId val="{00000001-563A-496E-9601-7BADD816C91D}"/>
              </c:ext>
            </c:extLst>
          </c:dPt>
          <c:dPt>
            <c:idx val="2"/>
            <c:bubble3D val="0"/>
            <c:spPr>
              <a:solidFill>
                <a:srgbClr val="FF0000"/>
              </a:solidFill>
            </c:spPr>
            <c:extLst>
              <c:ext xmlns:c16="http://schemas.microsoft.com/office/drawing/2014/chart" uri="{C3380CC4-5D6E-409C-BE32-E72D297353CC}">
                <c16:uniqueId val="{00000002-563A-496E-9601-7BADD816C91D}"/>
              </c:ext>
            </c:extLst>
          </c:dPt>
          <c:cat>
            <c:strRef>
              <c:f>'2b. Charts by Priority'!$AY$55:$AY$57</c:f>
              <c:strCache>
                <c:ptCount val="3"/>
                <c:pt idx="0">
                  <c:v>Green</c:v>
                </c:pt>
                <c:pt idx="1">
                  <c:v>Amber</c:v>
                </c:pt>
                <c:pt idx="2">
                  <c:v>Red</c:v>
                </c:pt>
              </c:strCache>
            </c:strRef>
          </c:cat>
          <c:val>
            <c:numRef>
              <c:f>'2b. Charts by Priority'!$BC$55:$BC$57</c:f>
              <c:numCache>
                <c:formatCode>0.00%</c:formatCode>
                <c:ptCount val="3"/>
                <c:pt idx="0">
                  <c:v>0</c:v>
                </c:pt>
                <c:pt idx="1">
                  <c:v>0</c:v>
                </c:pt>
                <c:pt idx="2">
                  <c:v>0</c:v>
                </c:pt>
              </c:numCache>
            </c:numRef>
          </c:val>
          <c:extLst>
            <c:ext xmlns:c16="http://schemas.microsoft.com/office/drawing/2014/chart" uri="{C3380CC4-5D6E-409C-BE32-E72D297353CC}">
              <c16:uniqueId val="{00000003-563A-496E-9601-7BADD816C91D}"/>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200" u="sng">
                <a:latin typeface="Arial" pitchFamily="34" charset="0"/>
                <a:cs typeface="Arial" pitchFamily="34" charset="0"/>
              </a:rPr>
              <a:t>Leader and Economic Growth</a:t>
            </a:r>
          </a:p>
          <a:p>
            <a:pPr>
              <a:defRPr lang="en-US"/>
            </a:pPr>
            <a:r>
              <a:rPr lang="en-GB" sz="1100" b="1" i="0" baseline="0">
                <a:latin typeface="Arial" pitchFamily="34" charset="0"/>
                <a:cs typeface="Arial" pitchFamily="34" charset="0"/>
              </a:rPr>
              <a:t>% of indicators for this portfolio that are Red, Amber or Green </a:t>
            </a:r>
            <a:endParaRPr lang="en-GB" sz="1100">
              <a:latin typeface="Arial" pitchFamily="34" charset="0"/>
              <a:cs typeface="Arial" pitchFamily="34" charset="0"/>
            </a:endParaRPr>
          </a:p>
        </c:rich>
      </c:tx>
      <c:overlay val="0"/>
    </c:title>
    <c:autoTitleDeleted val="0"/>
    <c:plotArea>
      <c:layout/>
      <c:lineChart>
        <c:grouping val="standard"/>
        <c:varyColors val="0"/>
        <c:ser>
          <c:idx val="0"/>
          <c:order val="0"/>
          <c:tx>
            <c:strRef>
              <c:f>'3b. Charts by Portfolio'!$AY$7</c:f>
              <c:strCache>
                <c:ptCount val="1"/>
                <c:pt idx="0">
                  <c:v>Green</c:v>
                </c:pt>
              </c:strCache>
            </c:strRef>
          </c:tx>
          <c:spPr>
            <a:ln>
              <a:solidFill>
                <a:srgbClr val="92D050"/>
              </a:solidFill>
            </a:ln>
          </c:spPr>
          <c:marker>
            <c:symbol val="none"/>
          </c:marker>
          <c:dLbls>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Portfolio'!$AZ$6:$BC$6</c:f>
              <c:strCache>
                <c:ptCount val="4"/>
                <c:pt idx="0">
                  <c:v>Q1</c:v>
                </c:pt>
                <c:pt idx="1">
                  <c:v>Q2</c:v>
                </c:pt>
                <c:pt idx="2">
                  <c:v>Q3</c:v>
                </c:pt>
                <c:pt idx="3">
                  <c:v>Q4</c:v>
                </c:pt>
              </c:strCache>
            </c:strRef>
          </c:cat>
          <c:val>
            <c:numRef>
              <c:f>'3b. Charts by Portfolio'!$AZ$7:$BC$7</c:f>
              <c:numCache>
                <c:formatCode>0.00%</c:formatCode>
                <c:ptCount val="4"/>
                <c:pt idx="0">
                  <c:v>0.88</c:v>
                </c:pt>
                <c:pt idx="1">
                  <c:v>0</c:v>
                </c:pt>
                <c:pt idx="2">
                  <c:v>0</c:v>
                </c:pt>
                <c:pt idx="3">
                  <c:v>0</c:v>
                </c:pt>
              </c:numCache>
            </c:numRef>
          </c:val>
          <c:smooth val="0"/>
          <c:extLst>
            <c:ext xmlns:c16="http://schemas.microsoft.com/office/drawing/2014/chart" uri="{C3380CC4-5D6E-409C-BE32-E72D297353CC}">
              <c16:uniqueId val="{00000000-A7AA-4C01-967B-CC6BF4FF1F5B}"/>
            </c:ext>
          </c:extLst>
        </c:ser>
        <c:ser>
          <c:idx val="1"/>
          <c:order val="1"/>
          <c:tx>
            <c:strRef>
              <c:f>'3b. Charts by Portfolio'!$AY$8</c:f>
              <c:strCache>
                <c:ptCount val="1"/>
                <c:pt idx="0">
                  <c:v>Amber</c:v>
                </c:pt>
              </c:strCache>
            </c:strRef>
          </c:tx>
          <c:spPr>
            <a:ln>
              <a:solidFill>
                <a:srgbClr val="FFC000"/>
              </a:solidFill>
            </a:ln>
          </c:spPr>
          <c:marker>
            <c:symbol val="none"/>
          </c:marker>
          <c:dLbls>
            <c:dLbl>
              <c:idx val="0"/>
              <c:layout>
                <c:manualLayout>
                  <c:x val="-8.8219674295099207E-2"/>
                  <c:y val="4.4444444444444514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BB1-4423-AA2D-71C03F81381C}"/>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Portfolio'!$AZ$6:$BC$6</c:f>
              <c:strCache>
                <c:ptCount val="4"/>
                <c:pt idx="0">
                  <c:v>Q1</c:v>
                </c:pt>
                <c:pt idx="1">
                  <c:v>Q2</c:v>
                </c:pt>
                <c:pt idx="2">
                  <c:v>Q3</c:v>
                </c:pt>
                <c:pt idx="3">
                  <c:v>Q4</c:v>
                </c:pt>
              </c:strCache>
            </c:strRef>
          </c:cat>
          <c:val>
            <c:numRef>
              <c:f>'3b. Charts by Portfolio'!$AZ$8:$BC$8</c:f>
              <c:numCache>
                <c:formatCode>0.00%</c:formatCode>
                <c:ptCount val="4"/>
                <c:pt idx="0">
                  <c:v>0.04</c:v>
                </c:pt>
                <c:pt idx="1">
                  <c:v>0</c:v>
                </c:pt>
                <c:pt idx="2">
                  <c:v>0</c:v>
                </c:pt>
                <c:pt idx="3">
                  <c:v>0</c:v>
                </c:pt>
              </c:numCache>
            </c:numRef>
          </c:val>
          <c:smooth val="0"/>
          <c:extLst>
            <c:ext xmlns:c16="http://schemas.microsoft.com/office/drawing/2014/chart" uri="{C3380CC4-5D6E-409C-BE32-E72D297353CC}">
              <c16:uniqueId val="{00000002-A7AA-4C01-967B-CC6BF4FF1F5B}"/>
            </c:ext>
          </c:extLst>
        </c:ser>
        <c:ser>
          <c:idx val="2"/>
          <c:order val="2"/>
          <c:tx>
            <c:strRef>
              <c:f>'3b. Charts by Portfolio'!$AY$9</c:f>
              <c:strCache>
                <c:ptCount val="1"/>
                <c:pt idx="0">
                  <c:v>Red</c:v>
                </c:pt>
              </c:strCache>
            </c:strRef>
          </c:tx>
          <c:spPr>
            <a:ln>
              <a:solidFill>
                <a:srgbClr val="FF0000"/>
              </a:solidFill>
            </a:ln>
          </c:spPr>
          <c:marker>
            <c:symbol val="none"/>
          </c:marker>
          <c:dLbls>
            <c:dLbl>
              <c:idx val="0"/>
              <c:layout>
                <c:manualLayout>
                  <c:x val="-5.7030590474437023E-2"/>
                  <c:y val="-4.88888888888888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BB1-4423-AA2D-71C03F81381C}"/>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Portfolio'!$AZ$6:$BC$6</c:f>
              <c:strCache>
                <c:ptCount val="4"/>
                <c:pt idx="0">
                  <c:v>Q1</c:v>
                </c:pt>
                <c:pt idx="1">
                  <c:v>Q2</c:v>
                </c:pt>
                <c:pt idx="2">
                  <c:v>Q3</c:v>
                </c:pt>
                <c:pt idx="3">
                  <c:v>Q4</c:v>
                </c:pt>
              </c:strCache>
            </c:strRef>
          </c:cat>
          <c:val>
            <c:numRef>
              <c:f>'3b. Charts by Portfolio'!$AZ$9:$BC$9</c:f>
              <c:numCache>
                <c:formatCode>0.00%</c:formatCode>
                <c:ptCount val="4"/>
                <c:pt idx="0">
                  <c:v>0.08</c:v>
                </c:pt>
                <c:pt idx="1">
                  <c:v>0</c:v>
                </c:pt>
                <c:pt idx="2">
                  <c:v>0</c:v>
                </c:pt>
                <c:pt idx="3">
                  <c:v>0</c:v>
                </c:pt>
              </c:numCache>
            </c:numRef>
          </c:val>
          <c:smooth val="0"/>
          <c:extLst>
            <c:ext xmlns:c16="http://schemas.microsoft.com/office/drawing/2014/chart" uri="{C3380CC4-5D6E-409C-BE32-E72D297353CC}">
              <c16:uniqueId val="{00000004-A7AA-4C01-967B-CC6BF4FF1F5B}"/>
            </c:ext>
          </c:extLst>
        </c:ser>
        <c:dLbls>
          <c:showLegendKey val="0"/>
          <c:showVal val="1"/>
          <c:showCatName val="0"/>
          <c:showSerName val="0"/>
          <c:showPercent val="0"/>
          <c:showBubbleSize val="0"/>
        </c:dLbls>
        <c:smooth val="0"/>
        <c:axId val="333841200"/>
        <c:axId val="333841592"/>
      </c:lineChart>
      <c:catAx>
        <c:axId val="333841200"/>
        <c:scaling>
          <c:orientation val="minMax"/>
        </c:scaling>
        <c:delete val="0"/>
        <c:axPos val="b"/>
        <c:numFmt formatCode="General" sourceLinked="1"/>
        <c:majorTickMark val="out"/>
        <c:minorTickMark val="none"/>
        <c:tickLblPos val="nextTo"/>
        <c:txPr>
          <a:bodyPr/>
          <a:lstStyle/>
          <a:p>
            <a:pPr>
              <a:defRPr lang="en-US"/>
            </a:pPr>
            <a:endParaRPr lang="en-US"/>
          </a:p>
        </c:txPr>
        <c:crossAx val="333841592"/>
        <c:crosses val="autoZero"/>
        <c:auto val="1"/>
        <c:lblAlgn val="ctr"/>
        <c:lblOffset val="100"/>
        <c:noMultiLvlLbl val="0"/>
      </c:catAx>
      <c:valAx>
        <c:axId val="333841592"/>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33841200"/>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200" u="sng">
                <a:latin typeface="Arial" pitchFamily="34" charset="0"/>
                <a:cs typeface="Arial" pitchFamily="34" charset="0"/>
              </a:rPr>
              <a:t>Tourism and</a:t>
            </a:r>
            <a:r>
              <a:rPr lang="en-GB" sz="1200" u="sng" baseline="0">
                <a:latin typeface="Arial" pitchFamily="34" charset="0"/>
                <a:cs typeface="Arial" pitchFamily="34" charset="0"/>
              </a:rPr>
              <a:t> Cultural Development</a:t>
            </a:r>
            <a:endParaRPr lang="en-GB" sz="1100" u="sng">
              <a:latin typeface="Arial" pitchFamily="34" charset="0"/>
              <a:cs typeface="Arial" pitchFamily="34" charset="0"/>
            </a:endParaRPr>
          </a:p>
          <a:p>
            <a:pPr>
              <a:defRPr lang="en-US"/>
            </a:pPr>
            <a:r>
              <a:rPr lang="en-GB" sz="1100" b="1" i="0" baseline="0">
                <a:latin typeface="Arial" pitchFamily="34" charset="0"/>
                <a:cs typeface="Arial" pitchFamily="34" charset="0"/>
              </a:rPr>
              <a:t>% of indicators for this portfolio that are Red, Amber or Green </a:t>
            </a:r>
          </a:p>
        </c:rich>
      </c:tx>
      <c:overlay val="0"/>
    </c:title>
    <c:autoTitleDeleted val="0"/>
    <c:plotArea>
      <c:layout/>
      <c:lineChart>
        <c:grouping val="standard"/>
        <c:varyColors val="0"/>
        <c:ser>
          <c:idx val="0"/>
          <c:order val="0"/>
          <c:tx>
            <c:strRef>
              <c:f>'3b. Charts by Portfolio'!$AY$23</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EC1-42D6-A9C5-700482F9C12B}"/>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EC1-42D6-A9C5-700482F9C12B}"/>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Portfolio'!$AZ$22:$BC$22</c:f>
              <c:strCache>
                <c:ptCount val="4"/>
                <c:pt idx="0">
                  <c:v>Q1</c:v>
                </c:pt>
                <c:pt idx="1">
                  <c:v>Q2</c:v>
                </c:pt>
                <c:pt idx="2">
                  <c:v>Q3</c:v>
                </c:pt>
                <c:pt idx="3">
                  <c:v>Q4</c:v>
                </c:pt>
              </c:strCache>
            </c:strRef>
          </c:cat>
          <c:val>
            <c:numRef>
              <c:f>'3b. Charts by Portfolio'!$AZ$23:$BC$23</c:f>
              <c:numCache>
                <c:formatCode>0.00%</c:formatCode>
                <c:ptCount val="4"/>
                <c:pt idx="0">
                  <c:v>1</c:v>
                </c:pt>
                <c:pt idx="1">
                  <c:v>0</c:v>
                </c:pt>
                <c:pt idx="2">
                  <c:v>0</c:v>
                </c:pt>
                <c:pt idx="3">
                  <c:v>0</c:v>
                </c:pt>
              </c:numCache>
            </c:numRef>
          </c:val>
          <c:smooth val="0"/>
          <c:extLst>
            <c:ext xmlns:c16="http://schemas.microsoft.com/office/drawing/2014/chart" uri="{C3380CC4-5D6E-409C-BE32-E72D297353CC}">
              <c16:uniqueId val="{00000002-4EC1-42D6-A9C5-700482F9C12B}"/>
            </c:ext>
          </c:extLst>
        </c:ser>
        <c:ser>
          <c:idx val="1"/>
          <c:order val="1"/>
          <c:tx>
            <c:strRef>
              <c:f>'3b. Charts by Portfolio'!$AY$24</c:f>
              <c:strCache>
                <c:ptCount val="1"/>
                <c:pt idx="0">
                  <c:v>Amber</c:v>
                </c:pt>
              </c:strCache>
            </c:strRef>
          </c:tx>
          <c:spPr>
            <a:ln>
              <a:solidFill>
                <a:srgbClr val="FFC00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EC1-42D6-A9C5-700482F9C12B}"/>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EC1-42D6-A9C5-700482F9C12B}"/>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Portfolio'!$AZ$22:$BC$22</c:f>
              <c:strCache>
                <c:ptCount val="4"/>
                <c:pt idx="0">
                  <c:v>Q1</c:v>
                </c:pt>
                <c:pt idx="1">
                  <c:v>Q2</c:v>
                </c:pt>
                <c:pt idx="2">
                  <c:v>Q3</c:v>
                </c:pt>
                <c:pt idx="3">
                  <c:v>Q4</c:v>
                </c:pt>
              </c:strCache>
            </c:strRef>
          </c:cat>
          <c:val>
            <c:numRef>
              <c:f>'3b. Charts by Portfolio'!$AZ$24:$BC$24</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5-4EC1-42D6-A9C5-700482F9C12B}"/>
            </c:ext>
          </c:extLst>
        </c:ser>
        <c:ser>
          <c:idx val="2"/>
          <c:order val="2"/>
          <c:tx>
            <c:strRef>
              <c:f>'3b. Charts by Portfolio'!$AY$25</c:f>
              <c:strCache>
                <c:ptCount val="1"/>
                <c:pt idx="0">
                  <c:v>Red</c:v>
                </c:pt>
              </c:strCache>
            </c:strRef>
          </c:tx>
          <c:spPr>
            <a:ln>
              <a:solidFill>
                <a:srgbClr val="FF000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EC1-42D6-A9C5-700482F9C12B}"/>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EC1-42D6-A9C5-700482F9C12B}"/>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Portfolio'!$AZ$22:$BC$22</c:f>
              <c:strCache>
                <c:ptCount val="4"/>
                <c:pt idx="0">
                  <c:v>Q1</c:v>
                </c:pt>
                <c:pt idx="1">
                  <c:v>Q2</c:v>
                </c:pt>
                <c:pt idx="2">
                  <c:v>Q3</c:v>
                </c:pt>
                <c:pt idx="3">
                  <c:v>Q4</c:v>
                </c:pt>
              </c:strCache>
            </c:strRef>
          </c:cat>
          <c:val>
            <c:numRef>
              <c:f>'3b. Charts by Portfolio'!$AZ$25:$BC$25</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8-4EC1-42D6-A9C5-700482F9C12B}"/>
            </c:ext>
          </c:extLst>
        </c:ser>
        <c:dLbls>
          <c:showLegendKey val="0"/>
          <c:showVal val="1"/>
          <c:showCatName val="0"/>
          <c:showSerName val="0"/>
          <c:showPercent val="0"/>
          <c:showBubbleSize val="0"/>
        </c:dLbls>
        <c:smooth val="0"/>
        <c:axId val="333836888"/>
        <c:axId val="333837280"/>
      </c:lineChart>
      <c:catAx>
        <c:axId val="333836888"/>
        <c:scaling>
          <c:orientation val="minMax"/>
        </c:scaling>
        <c:delete val="0"/>
        <c:axPos val="b"/>
        <c:numFmt formatCode="General" sourceLinked="0"/>
        <c:majorTickMark val="out"/>
        <c:minorTickMark val="none"/>
        <c:tickLblPos val="nextTo"/>
        <c:txPr>
          <a:bodyPr/>
          <a:lstStyle/>
          <a:p>
            <a:pPr>
              <a:defRPr lang="en-US"/>
            </a:pPr>
            <a:endParaRPr lang="en-US"/>
          </a:p>
        </c:txPr>
        <c:crossAx val="333837280"/>
        <c:crosses val="autoZero"/>
        <c:auto val="1"/>
        <c:lblAlgn val="ctr"/>
        <c:lblOffset val="100"/>
        <c:noMultiLvlLbl val="0"/>
      </c:catAx>
      <c:valAx>
        <c:axId val="333837280"/>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33836888"/>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200" b="1" i="0" u="sng" baseline="0">
                <a:effectLst/>
                <a:latin typeface="Arial" panose="020B0604020202020204" pitchFamily="34" charset="0"/>
                <a:cs typeface="Arial" panose="020B0604020202020204" pitchFamily="34" charset="0"/>
              </a:rPr>
              <a:t>Communities and Housing Standards</a:t>
            </a:r>
            <a:endParaRPr lang="en-GB" sz="1200" u="sng">
              <a:effectLst/>
              <a:latin typeface="Arial" panose="020B0604020202020204" pitchFamily="34" charset="0"/>
              <a:cs typeface="Arial" panose="020B0604020202020204" pitchFamily="34" charset="0"/>
            </a:endParaRPr>
          </a:p>
          <a:p>
            <a:pPr>
              <a:defRPr lang="en-US"/>
            </a:pPr>
            <a:r>
              <a:rPr lang="en-GB" sz="1100" b="1" i="0" baseline="0">
                <a:latin typeface="Arial" pitchFamily="34" charset="0"/>
                <a:cs typeface="Arial" pitchFamily="34" charset="0"/>
              </a:rPr>
              <a:t>% of indicators for this portfolio that are Red, Amber or Green </a:t>
            </a:r>
          </a:p>
        </c:rich>
      </c:tx>
      <c:overlay val="0"/>
    </c:title>
    <c:autoTitleDeleted val="0"/>
    <c:plotArea>
      <c:layout/>
      <c:lineChart>
        <c:grouping val="standard"/>
        <c:varyColors val="0"/>
        <c:ser>
          <c:idx val="0"/>
          <c:order val="0"/>
          <c:tx>
            <c:strRef>
              <c:f>'3b. Charts by Portfolio'!$AY$39</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215-4B0B-B47F-FB16DB6996D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15-4B0B-B47F-FB16DB6996D9}"/>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Portfolio'!$AZ$38:$BC$38</c:f>
              <c:strCache>
                <c:ptCount val="4"/>
                <c:pt idx="0">
                  <c:v>Q1</c:v>
                </c:pt>
                <c:pt idx="1">
                  <c:v>Q2</c:v>
                </c:pt>
                <c:pt idx="2">
                  <c:v>Q3</c:v>
                </c:pt>
                <c:pt idx="3">
                  <c:v>Q4</c:v>
                </c:pt>
              </c:strCache>
            </c:strRef>
          </c:cat>
          <c:val>
            <c:numRef>
              <c:f>'3b. Charts by Portfolio'!$AZ$39:$BC$39</c:f>
              <c:numCache>
                <c:formatCode>0.00%</c:formatCode>
                <c:ptCount val="4"/>
                <c:pt idx="0">
                  <c:v>1</c:v>
                </c:pt>
                <c:pt idx="1">
                  <c:v>0</c:v>
                </c:pt>
                <c:pt idx="2">
                  <c:v>0</c:v>
                </c:pt>
                <c:pt idx="3">
                  <c:v>0</c:v>
                </c:pt>
              </c:numCache>
            </c:numRef>
          </c:val>
          <c:smooth val="0"/>
          <c:extLst>
            <c:ext xmlns:c16="http://schemas.microsoft.com/office/drawing/2014/chart" uri="{C3380CC4-5D6E-409C-BE32-E72D297353CC}">
              <c16:uniqueId val="{00000002-E215-4B0B-B47F-FB16DB6996D9}"/>
            </c:ext>
          </c:extLst>
        </c:ser>
        <c:ser>
          <c:idx val="1"/>
          <c:order val="1"/>
          <c:tx>
            <c:strRef>
              <c:f>'3b. Charts by Portfolio'!$AY$40</c:f>
              <c:strCache>
                <c:ptCount val="1"/>
                <c:pt idx="0">
                  <c:v>Amber</c:v>
                </c:pt>
              </c:strCache>
            </c:strRef>
          </c:tx>
          <c:spPr>
            <a:ln>
              <a:solidFill>
                <a:srgbClr val="FFC00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215-4B0B-B47F-FB16DB6996D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215-4B0B-B47F-FB16DB6996D9}"/>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Portfolio'!$AZ$38:$BC$38</c:f>
              <c:strCache>
                <c:ptCount val="4"/>
                <c:pt idx="0">
                  <c:v>Q1</c:v>
                </c:pt>
                <c:pt idx="1">
                  <c:v>Q2</c:v>
                </c:pt>
                <c:pt idx="2">
                  <c:v>Q3</c:v>
                </c:pt>
                <c:pt idx="3">
                  <c:v>Q4</c:v>
                </c:pt>
              </c:strCache>
            </c:strRef>
          </c:cat>
          <c:val>
            <c:numRef>
              <c:f>'3b. Charts by Portfolio'!$AZ$40:$BC$40</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5-E215-4B0B-B47F-FB16DB6996D9}"/>
            </c:ext>
          </c:extLst>
        </c:ser>
        <c:ser>
          <c:idx val="2"/>
          <c:order val="2"/>
          <c:tx>
            <c:strRef>
              <c:f>'3b. Charts by Portfolio'!$AY$41</c:f>
              <c:strCache>
                <c:ptCount val="1"/>
                <c:pt idx="0">
                  <c:v>Red</c:v>
                </c:pt>
              </c:strCache>
            </c:strRef>
          </c:tx>
          <c:spPr>
            <a:ln>
              <a:solidFill>
                <a:srgbClr val="FF0000"/>
              </a:solidFill>
            </a:ln>
          </c:spPr>
          <c:marker>
            <c:symbol val="none"/>
          </c:marker>
          <c:dLbls>
            <c:dLbl>
              <c:idx val="0"/>
              <c:layout>
                <c:manualLayout>
                  <c:x val="-5.4644550522530692E-2"/>
                  <c:y val="-5.31561461794019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215-4B0B-B47F-FB16DB6996D9}"/>
                </c:ext>
              </c:extLst>
            </c:dLbl>
            <c:dLbl>
              <c:idx val="1"/>
              <c:layout>
                <c:manualLayout>
                  <c:x val="-5.4644550522530692E-2"/>
                  <c:y val="-4.42967884828349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215-4B0B-B47F-FB16DB6996D9}"/>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215-4B0B-B47F-FB16DB6996D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215-4B0B-B47F-FB16DB6996D9}"/>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Portfolio'!$AZ$38:$BC$38</c:f>
              <c:strCache>
                <c:ptCount val="4"/>
                <c:pt idx="0">
                  <c:v>Q1</c:v>
                </c:pt>
                <c:pt idx="1">
                  <c:v>Q2</c:v>
                </c:pt>
                <c:pt idx="2">
                  <c:v>Q3</c:v>
                </c:pt>
                <c:pt idx="3">
                  <c:v>Q4</c:v>
                </c:pt>
              </c:strCache>
            </c:strRef>
          </c:cat>
          <c:val>
            <c:numRef>
              <c:f>'3b. Charts by Portfolio'!$AZ$41:$BC$41</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A-E215-4B0B-B47F-FB16DB6996D9}"/>
            </c:ext>
          </c:extLst>
        </c:ser>
        <c:dLbls>
          <c:showLegendKey val="0"/>
          <c:showVal val="1"/>
          <c:showCatName val="0"/>
          <c:showSerName val="0"/>
          <c:showPercent val="0"/>
          <c:showBubbleSize val="0"/>
        </c:dLbls>
        <c:smooth val="0"/>
        <c:axId val="433459672"/>
        <c:axId val="433458888"/>
      </c:lineChart>
      <c:catAx>
        <c:axId val="433459672"/>
        <c:scaling>
          <c:orientation val="minMax"/>
        </c:scaling>
        <c:delete val="0"/>
        <c:axPos val="b"/>
        <c:numFmt formatCode="General" sourceLinked="0"/>
        <c:majorTickMark val="out"/>
        <c:minorTickMark val="none"/>
        <c:tickLblPos val="nextTo"/>
        <c:txPr>
          <a:bodyPr/>
          <a:lstStyle/>
          <a:p>
            <a:pPr>
              <a:defRPr lang="en-US"/>
            </a:pPr>
            <a:endParaRPr lang="en-US"/>
          </a:p>
        </c:txPr>
        <c:crossAx val="433458888"/>
        <c:crosses val="autoZero"/>
        <c:auto val="1"/>
        <c:lblAlgn val="ctr"/>
        <c:lblOffset val="100"/>
        <c:noMultiLvlLbl val="0"/>
      </c:catAx>
      <c:valAx>
        <c:axId val="433458888"/>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433459672"/>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600" b="1" i="0" u="sng" baseline="0">
                <a:effectLst/>
              </a:rPr>
              <a:t>Environment and Climate Change</a:t>
            </a:r>
            <a:endParaRPr lang="en-GB" sz="1100" u="sng">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100" b="1" i="0" baseline="0">
                <a:latin typeface="Arial" pitchFamily="34" charset="0"/>
                <a:cs typeface="Arial" pitchFamily="34" charset="0"/>
              </a:rPr>
              <a:t>% of indicators for this portfolio that are Red, Amber or Green </a:t>
            </a:r>
          </a:p>
        </c:rich>
      </c:tx>
      <c:overlay val="0"/>
    </c:title>
    <c:autoTitleDeleted val="0"/>
    <c:plotArea>
      <c:layout/>
      <c:lineChart>
        <c:grouping val="standard"/>
        <c:varyColors val="0"/>
        <c:ser>
          <c:idx val="0"/>
          <c:order val="0"/>
          <c:tx>
            <c:strRef>
              <c:f>'3b. Charts by Portfolio'!$AY$55</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2E-4855-963A-4506A3413D88}"/>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22E-4855-963A-4506A3413D88}"/>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Portfolio'!$AZ$54:$BC$54</c:f>
              <c:strCache>
                <c:ptCount val="4"/>
                <c:pt idx="0">
                  <c:v>Q1</c:v>
                </c:pt>
                <c:pt idx="1">
                  <c:v>Q2</c:v>
                </c:pt>
                <c:pt idx="2">
                  <c:v>Q3</c:v>
                </c:pt>
                <c:pt idx="3">
                  <c:v>Q4</c:v>
                </c:pt>
              </c:strCache>
            </c:strRef>
          </c:cat>
          <c:val>
            <c:numRef>
              <c:f>'3b. Charts by Portfolio'!$AZ$55:$BC$55</c:f>
              <c:numCache>
                <c:formatCode>0.00%</c:formatCode>
                <c:ptCount val="4"/>
                <c:pt idx="0">
                  <c:v>1</c:v>
                </c:pt>
                <c:pt idx="1">
                  <c:v>0</c:v>
                </c:pt>
                <c:pt idx="2">
                  <c:v>0</c:v>
                </c:pt>
                <c:pt idx="3">
                  <c:v>0</c:v>
                </c:pt>
              </c:numCache>
            </c:numRef>
          </c:val>
          <c:smooth val="0"/>
          <c:extLst>
            <c:ext xmlns:c16="http://schemas.microsoft.com/office/drawing/2014/chart" uri="{C3380CC4-5D6E-409C-BE32-E72D297353CC}">
              <c16:uniqueId val="{00000002-422E-4855-963A-4506A3413D88}"/>
            </c:ext>
          </c:extLst>
        </c:ser>
        <c:ser>
          <c:idx val="1"/>
          <c:order val="1"/>
          <c:tx>
            <c:strRef>
              <c:f>'3b. Charts by Portfolio'!$AY$56</c:f>
              <c:strCache>
                <c:ptCount val="1"/>
                <c:pt idx="0">
                  <c:v>Amber</c:v>
                </c:pt>
              </c:strCache>
            </c:strRef>
          </c:tx>
          <c:spPr>
            <a:ln>
              <a:solidFill>
                <a:srgbClr val="FFC000"/>
              </a:solidFill>
            </a:ln>
          </c:spPr>
          <c:marker>
            <c:symbol val="none"/>
          </c:marker>
          <c:dLbls>
            <c:dLbl>
              <c:idx val="0"/>
              <c:layout>
                <c:manualLayout>
                  <c:x val="-5.2035287103212514E-2"/>
                  <c:y val="-5.35117056856187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22E-4855-963A-4506A3413D88}"/>
                </c:ext>
              </c:extLst>
            </c:dLbl>
            <c:dLbl>
              <c:idx val="1"/>
              <c:layout>
                <c:manualLayout>
                  <c:x val="-5.4644550522530692E-2"/>
                  <c:y val="-4.90523968784840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22E-4855-963A-4506A3413D88}"/>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22E-4855-963A-4506A3413D88}"/>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22E-4855-963A-4506A3413D88}"/>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Portfolio'!$AZ$54:$BC$54</c:f>
              <c:strCache>
                <c:ptCount val="4"/>
                <c:pt idx="0">
                  <c:v>Q1</c:v>
                </c:pt>
                <c:pt idx="1">
                  <c:v>Q2</c:v>
                </c:pt>
                <c:pt idx="2">
                  <c:v>Q3</c:v>
                </c:pt>
                <c:pt idx="3">
                  <c:v>Q4</c:v>
                </c:pt>
              </c:strCache>
            </c:strRef>
          </c:cat>
          <c:val>
            <c:numRef>
              <c:f>'3b. Charts by Portfolio'!$AZ$56:$BC$56</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7-422E-4855-963A-4506A3413D88}"/>
            </c:ext>
          </c:extLst>
        </c:ser>
        <c:ser>
          <c:idx val="2"/>
          <c:order val="2"/>
          <c:tx>
            <c:strRef>
              <c:f>'3b. Charts by Portfolio'!$AY$57</c:f>
              <c:strCache>
                <c:ptCount val="1"/>
                <c:pt idx="0">
                  <c:v>Red</c:v>
                </c:pt>
              </c:strCache>
            </c:strRef>
          </c:tx>
          <c:spPr>
            <a:ln>
              <a:solidFill>
                <a:srgbClr val="FF0000"/>
              </a:solidFill>
            </a:ln>
          </c:spPr>
          <c:marker>
            <c:symbol val="none"/>
          </c:marker>
          <c:dLbls>
            <c:dLbl>
              <c:idx val="1"/>
              <c:layout>
                <c:manualLayout>
                  <c:x val="-4.9426023683893823E-2"/>
                  <c:y val="8.918617614269822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22E-4855-963A-4506A3413D88}"/>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22E-4855-963A-4506A3413D88}"/>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22E-4855-963A-4506A3413D88}"/>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Portfolio'!$AZ$54:$BC$54</c:f>
              <c:strCache>
                <c:ptCount val="4"/>
                <c:pt idx="0">
                  <c:v>Q1</c:v>
                </c:pt>
                <c:pt idx="1">
                  <c:v>Q2</c:v>
                </c:pt>
                <c:pt idx="2">
                  <c:v>Q3</c:v>
                </c:pt>
                <c:pt idx="3">
                  <c:v>Q4</c:v>
                </c:pt>
              </c:strCache>
            </c:strRef>
          </c:cat>
          <c:val>
            <c:numRef>
              <c:f>'3b. Charts by Portfolio'!$AZ$57:$BC$57</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B-422E-4855-963A-4506A3413D88}"/>
            </c:ext>
          </c:extLst>
        </c:ser>
        <c:dLbls>
          <c:showLegendKey val="0"/>
          <c:showVal val="1"/>
          <c:showCatName val="0"/>
          <c:showSerName val="0"/>
          <c:showPercent val="0"/>
          <c:showBubbleSize val="0"/>
        </c:dLbls>
        <c:smooth val="0"/>
        <c:axId val="433457712"/>
        <c:axId val="433452616"/>
      </c:lineChart>
      <c:catAx>
        <c:axId val="433457712"/>
        <c:scaling>
          <c:orientation val="minMax"/>
        </c:scaling>
        <c:delete val="0"/>
        <c:axPos val="b"/>
        <c:numFmt formatCode="General" sourceLinked="0"/>
        <c:majorTickMark val="out"/>
        <c:minorTickMark val="none"/>
        <c:tickLblPos val="nextTo"/>
        <c:txPr>
          <a:bodyPr/>
          <a:lstStyle/>
          <a:p>
            <a:pPr>
              <a:defRPr lang="en-US"/>
            </a:pPr>
            <a:endParaRPr lang="en-US"/>
          </a:p>
        </c:txPr>
        <c:crossAx val="433452616"/>
        <c:crosses val="autoZero"/>
        <c:auto val="1"/>
        <c:lblAlgn val="ctr"/>
        <c:lblOffset val="100"/>
        <c:noMultiLvlLbl val="0"/>
      </c:catAx>
      <c:valAx>
        <c:axId val="433452616"/>
        <c:scaling>
          <c:orientation val="minMax"/>
        </c:scaling>
        <c:delete val="0"/>
        <c:axPos val="l"/>
        <c:majorGridlines/>
        <c:numFmt formatCode="0.00%" sourceLinked="1"/>
        <c:majorTickMark val="out"/>
        <c:minorTickMark val="none"/>
        <c:tickLblPos val="nextTo"/>
        <c:txPr>
          <a:bodyPr/>
          <a:lstStyle/>
          <a:p>
            <a:pPr>
              <a:defRPr lang="en-US"/>
            </a:pPr>
            <a:endParaRPr lang="en-US"/>
          </a:p>
        </c:txPr>
        <c:crossAx val="433457712"/>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u="none"/>
            </a:pPr>
            <a:r>
              <a:rPr lang="en-US" sz="1800" b="1" i="0" u="sng" baseline="0">
                <a:effectLst/>
              </a:rPr>
              <a:t>Leader and Economic Growth</a:t>
            </a:r>
            <a:endParaRPr lang="en-GB">
              <a:effectLst/>
            </a:endParaRPr>
          </a:p>
          <a:p>
            <a:pPr>
              <a:defRPr lang="en-US" u="none"/>
            </a:pPr>
            <a:r>
              <a:rPr lang="en-US" u="none"/>
              <a:t>-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Portfolio'!$AZ$6</c:f>
              <c:strCache>
                <c:ptCount val="1"/>
                <c:pt idx="0">
                  <c:v>Q1</c:v>
                </c:pt>
              </c:strCache>
            </c:strRef>
          </c:tx>
          <c:dPt>
            <c:idx val="0"/>
            <c:bubble3D val="0"/>
            <c:spPr>
              <a:solidFill>
                <a:srgbClr val="92D050"/>
              </a:solidFill>
            </c:spPr>
            <c:extLst>
              <c:ext xmlns:c16="http://schemas.microsoft.com/office/drawing/2014/chart" uri="{C3380CC4-5D6E-409C-BE32-E72D297353CC}">
                <c16:uniqueId val="{00000000-55F9-476C-B40B-AE40098D7A18}"/>
              </c:ext>
            </c:extLst>
          </c:dPt>
          <c:dPt>
            <c:idx val="1"/>
            <c:bubble3D val="0"/>
            <c:spPr>
              <a:solidFill>
                <a:srgbClr val="FFC000"/>
              </a:solidFill>
            </c:spPr>
            <c:extLst>
              <c:ext xmlns:c16="http://schemas.microsoft.com/office/drawing/2014/chart" uri="{C3380CC4-5D6E-409C-BE32-E72D297353CC}">
                <c16:uniqueId val="{00000001-55F9-476C-B40B-AE40098D7A18}"/>
              </c:ext>
            </c:extLst>
          </c:dPt>
          <c:dPt>
            <c:idx val="2"/>
            <c:bubble3D val="0"/>
            <c:spPr>
              <a:solidFill>
                <a:srgbClr val="FF0000"/>
              </a:solidFill>
            </c:spPr>
            <c:extLst>
              <c:ext xmlns:c16="http://schemas.microsoft.com/office/drawing/2014/chart" uri="{C3380CC4-5D6E-409C-BE32-E72D297353CC}">
                <c16:uniqueId val="{00000002-55F9-476C-B40B-AE40098D7A18}"/>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Portfolio'!$AY$7:$AY$9</c:f>
              <c:strCache>
                <c:ptCount val="3"/>
                <c:pt idx="0">
                  <c:v>Green</c:v>
                </c:pt>
                <c:pt idx="1">
                  <c:v>Amber</c:v>
                </c:pt>
                <c:pt idx="2">
                  <c:v>Red</c:v>
                </c:pt>
              </c:strCache>
            </c:strRef>
          </c:cat>
          <c:val>
            <c:numRef>
              <c:f>'3b. Charts by Portfolio'!$AZ$7:$AZ$9</c:f>
              <c:numCache>
                <c:formatCode>0.00%</c:formatCode>
                <c:ptCount val="3"/>
                <c:pt idx="0">
                  <c:v>0.88</c:v>
                </c:pt>
                <c:pt idx="1">
                  <c:v>0.04</c:v>
                </c:pt>
                <c:pt idx="2">
                  <c:v>0.08</c:v>
                </c:pt>
              </c:numCache>
            </c:numRef>
          </c:val>
          <c:extLst>
            <c:ext xmlns:c16="http://schemas.microsoft.com/office/drawing/2014/chart" uri="{C3380CC4-5D6E-409C-BE32-E72D297353CC}">
              <c16:uniqueId val="{00000003-55F9-476C-B40B-AE40098D7A18}"/>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lang="en-US"/>
            </a:pPr>
            <a:r>
              <a:rPr lang="en-GB" sz="1800" b="1" i="0" u="sng" baseline="0">
                <a:effectLst/>
              </a:rPr>
              <a:t>Tourism and Cultural Development</a:t>
            </a:r>
            <a:endParaRPr lang="en-GB" sz="1800" b="1" i="0" u="none" baseline="0">
              <a:effectLst/>
            </a:endParaRPr>
          </a:p>
          <a:p>
            <a:pPr algn="ctr">
              <a:defRPr lang="en-US"/>
            </a:pPr>
            <a:r>
              <a:rPr lang="en-GB" sz="1800" b="1" i="0" u="none" baseline="0">
                <a:effectLst/>
              </a:rPr>
              <a:t>- </a:t>
            </a:r>
            <a:r>
              <a:rPr lang="en-US"/>
              <a:t>Quarter 1</a:t>
            </a:r>
          </a:p>
        </c:rich>
      </c:tx>
      <c:layout>
        <c:manualLayout>
          <c:xMode val="edge"/>
          <c:yMode val="edge"/>
          <c:x val="0.27281229494763648"/>
          <c:y val="2.7777777777793812E-2"/>
        </c:manualLayout>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Portfolio'!$AY$23</c:f>
              <c:strCache>
                <c:ptCount val="1"/>
                <c:pt idx="0">
                  <c:v>Green</c:v>
                </c:pt>
              </c:strCache>
            </c:strRef>
          </c:tx>
          <c:dPt>
            <c:idx val="0"/>
            <c:bubble3D val="0"/>
            <c:spPr>
              <a:solidFill>
                <a:srgbClr val="92D050"/>
              </a:solidFill>
            </c:spPr>
            <c:extLst>
              <c:ext xmlns:c16="http://schemas.microsoft.com/office/drawing/2014/chart" uri="{C3380CC4-5D6E-409C-BE32-E72D297353CC}">
                <c16:uniqueId val="{00000001-9322-4A15-8F9B-7E05C26A6F5F}"/>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'3b. Charts by Portfolio'!$AZ$22</c:f>
              <c:strCache>
                <c:ptCount val="1"/>
                <c:pt idx="0">
                  <c:v>Q1</c:v>
                </c:pt>
              </c:strCache>
            </c:strRef>
          </c:cat>
          <c:val>
            <c:numRef>
              <c:f>'3b. Charts by Portfolio'!$AZ$23</c:f>
              <c:numCache>
                <c:formatCode>0.00%</c:formatCode>
                <c:ptCount val="1"/>
                <c:pt idx="0">
                  <c:v>1</c:v>
                </c:pt>
              </c:numCache>
            </c:numRef>
          </c:val>
          <c:extLst>
            <c:ext xmlns:c16="http://schemas.microsoft.com/office/drawing/2014/chart" uri="{C3380CC4-5D6E-409C-BE32-E72D297353CC}">
              <c16:uniqueId val="{00000002-9322-4A15-8F9B-7E05C26A6F5F}"/>
            </c:ext>
          </c:extLst>
        </c:ser>
        <c:ser>
          <c:idx val="1"/>
          <c:order val="1"/>
          <c:tx>
            <c:strRef>
              <c:f>'3b. Charts by Portfolio'!$AY$24</c:f>
              <c:strCache>
                <c:ptCount val="1"/>
                <c:pt idx="0">
                  <c:v>Amber</c:v>
                </c:pt>
              </c:strCache>
            </c:strRef>
          </c:tx>
          <c:dPt>
            <c:idx val="0"/>
            <c:bubble3D val="0"/>
            <c:spPr>
              <a:solidFill>
                <a:srgbClr val="FFC000"/>
              </a:solidFill>
            </c:spPr>
            <c:extLst>
              <c:ext xmlns:c16="http://schemas.microsoft.com/office/drawing/2014/chart" uri="{C3380CC4-5D6E-409C-BE32-E72D297353CC}">
                <c16:uniqueId val="{00000004-9322-4A15-8F9B-7E05C26A6F5F}"/>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'3b. Charts by Portfolio'!$AZ$22</c:f>
              <c:strCache>
                <c:ptCount val="1"/>
                <c:pt idx="0">
                  <c:v>Q1</c:v>
                </c:pt>
              </c:strCache>
            </c:strRef>
          </c:cat>
          <c:val>
            <c:numRef>
              <c:f>'3b. Charts by Portfolio'!$AZ$24</c:f>
              <c:numCache>
                <c:formatCode>0.00%</c:formatCode>
                <c:ptCount val="1"/>
                <c:pt idx="0">
                  <c:v>0</c:v>
                </c:pt>
              </c:numCache>
            </c:numRef>
          </c:val>
          <c:extLst>
            <c:ext xmlns:c16="http://schemas.microsoft.com/office/drawing/2014/chart" uri="{C3380CC4-5D6E-409C-BE32-E72D297353CC}">
              <c16:uniqueId val="{00000005-9322-4A15-8F9B-7E05C26A6F5F}"/>
            </c:ext>
          </c:extLst>
        </c:ser>
        <c:ser>
          <c:idx val="2"/>
          <c:order val="2"/>
          <c:tx>
            <c:strRef>
              <c:f>'3b. Charts by Portfolio'!$AY$25</c:f>
              <c:strCache>
                <c:ptCount val="1"/>
                <c:pt idx="0">
                  <c:v>Red</c:v>
                </c:pt>
              </c:strCache>
            </c:strRef>
          </c:tx>
          <c:dPt>
            <c:idx val="0"/>
            <c:bubble3D val="0"/>
            <c:spPr>
              <a:solidFill>
                <a:srgbClr val="FF0000"/>
              </a:solidFill>
            </c:spPr>
            <c:extLst>
              <c:ext xmlns:c16="http://schemas.microsoft.com/office/drawing/2014/chart" uri="{C3380CC4-5D6E-409C-BE32-E72D297353CC}">
                <c16:uniqueId val="{00000007-9322-4A15-8F9B-7E05C26A6F5F}"/>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'3b. Charts by Portfolio'!$AZ$22</c:f>
              <c:strCache>
                <c:ptCount val="1"/>
                <c:pt idx="0">
                  <c:v>Q1</c:v>
                </c:pt>
              </c:strCache>
            </c:strRef>
          </c:cat>
          <c:val>
            <c:numRef>
              <c:f>'3b. Charts by Portfolio'!$AZ$25</c:f>
              <c:numCache>
                <c:formatCode>0.00%</c:formatCode>
                <c:ptCount val="1"/>
                <c:pt idx="0">
                  <c:v>0</c:v>
                </c:pt>
              </c:numCache>
            </c:numRef>
          </c:val>
          <c:extLst>
            <c:ext xmlns:c16="http://schemas.microsoft.com/office/drawing/2014/chart" uri="{C3380CC4-5D6E-409C-BE32-E72D297353CC}">
              <c16:uniqueId val="{00000008-9322-4A15-8F9B-7E05C26A6F5F}"/>
            </c:ext>
          </c:extLst>
        </c:ser>
        <c:dLbls>
          <c:showLegendKey val="0"/>
          <c:showVal val="1"/>
          <c:showCatName val="0"/>
          <c:showSerName val="0"/>
          <c:showPercent val="0"/>
          <c:showBubbleSize val="0"/>
          <c:showLeaderLines val="1"/>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Communities and Housing Standards</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a:t>-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Portfolio'!$AZ$38</c:f>
              <c:strCache>
                <c:ptCount val="1"/>
                <c:pt idx="0">
                  <c:v>Q1</c:v>
                </c:pt>
              </c:strCache>
            </c:strRef>
          </c:tx>
          <c:dPt>
            <c:idx val="0"/>
            <c:bubble3D val="0"/>
            <c:spPr>
              <a:solidFill>
                <a:srgbClr val="92D050"/>
              </a:solidFill>
            </c:spPr>
            <c:extLst>
              <c:ext xmlns:c16="http://schemas.microsoft.com/office/drawing/2014/chart" uri="{C3380CC4-5D6E-409C-BE32-E72D297353CC}">
                <c16:uniqueId val="{00000000-9E2F-48C6-9FCA-4594776C5E51}"/>
              </c:ext>
            </c:extLst>
          </c:dPt>
          <c:dPt>
            <c:idx val="1"/>
            <c:bubble3D val="0"/>
            <c:spPr>
              <a:solidFill>
                <a:srgbClr val="FFC000"/>
              </a:solidFill>
            </c:spPr>
            <c:extLst>
              <c:ext xmlns:c16="http://schemas.microsoft.com/office/drawing/2014/chart" uri="{C3380CC4-5D6E-409C-BE32-E72D297353CC}">
                <c16:uniqueId val="{00000001-9E2F-48C6-9FCA-4594776C5E51}"/>
              </c:ext>
            </c:extLst>
          </c:dPt>
          <c:dPt>
            <c:idx val="2"/>
            <c:bubble3D val="0"/>
            <c:spPr>
              <a:solidFill>
                <a:srgbClr val="FF0000"/>
              </a:solidFill>
            </c:spPr>
            <c:extLst>
              <c:ext xmlns:c16="http://schemas.microsoft.com/office/drawing/2014/chart" uri="{C3380CC4-5D6E-409C-BE32-E72D297353CC}">
                <c16:uniqueId val="{00000002-9E2F-48C6-9FCA-4594776C5E51}"/>
              </c:ext>
            </c:extLst>
          </c:dPt>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'3b. Charts by Portfolio'!$AY$39:$AY$41</c:f>
              <c:strCache>
                <c:ptCount val="3"/>
                <c:pt idx="0">
                  <c:v>Green</c:v>
                </c:pt>
                <c:pt idx="1">
                  <c:v>Amber</c:v>
                </c:pt>
                <c:pt idx="2">
                  <c:v>Red</c:v>
                </c:pt>
              </c:strCache>
            </c:strRef>
          </c:cat>
          <c:val>
            <c:numRef>
              <c:f>'3b. Charts by Portfolio'!$AZ$39:$AZ$41</c:f>
              <c:numCache>
                <c:formatCode>0.00%</c:formatCode>
                <c:ptCount val="3"/>
                <c:pt idx="0">
                  <c:v>1</c:v>
                </c:pt>
                <c:pt idx="1">
                  <c:v>0</c:v>
                </c:pt>
                <c:pt idx="2">
                  <c:v>0</c:v>
                </c:pt>
              </c:numCache>
            </c:numRef>
          </c:val>
          <c:extLst>
            <c:ext xmlns:c16="http://schemas.microsoft.com/office/drawing/2014/chart" uri="{C3380CC4-5D6E-409C-BE32-E72D297353CC}">
              <c16:uniqueId val="{00000003-9E2F-48C6-9FCA-4594776C5E51}"/>
            </c:ext>
          </c:extLst>
        </c:ser>
        <c:dLbls>
          <c:showLegendKey val="0"/>
          <c:showVal val="0"/>
          <c:showCatName val="1"/>
          <c:showSerName val="0"/>
          <c:showPercent val="1"/>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Environment and Climate Change</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a:t>-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Portfolio'!$AZ$54</c:f>
              <c:strCache>
                <c:ptCount val="1"/>
                <c:pt idx="0">
                  <c:v>Q1</c:v>
                </c:pt>
              </c:strCache>
            </c:strRef>
          </c:tx>
          <c:dPt>
            <c:idx val="0"/>
            <c:bubble3D val="0"/>
            <c:spPr>
              <a:solidFill>
                <a:srgbClr val="92D050"/>
              </a:solidFill>
            </c:spPr>
            <c:extLst>
              <c:ext xmlns:c16="http://schemas.microsoft.com/office/drawing/2014/chart" uri="{C3380CC4-5D6E-409C-BE32-E72D297353CC}">
                <c16:uniqueId val="{00000000-8E56-4E55-85E3-CA2CD9C61B45}"/>
              </c:ext>
            </c:extLst>
          </c:dPt>
          <c:dPt>
            <c:idx val="1"/>
            <c:bubble3D val="0"/>
            <c:spPr>
              <a:solidFill>
                <a:srgbClr val="FFC000"/>
              </a:solidFill>
            </c:spPr>
            <c:extLst>
              <c:ext xmlns:c16="http://schemas.microsoft.com/office/drawing/2014/chart" uri="{C3380CC4-5D6E-409C-BE32-E72D297353CC}">
                <c16:uniqueId val="{00000001-8E56-4E55-85E3-CA2CD9C61B45}"/>
              </c:ext>
            </c:extLst>
          </c:dPt>
          <c:dPt>
            <c:idx val="2"/>
            <c:bubble3D val="0"/>
            <c:spPr>
              <a:solidFill>
                <a:srgbClr val="FF0000"/>
              </a:solidFill>
            </c:spPr>
            <c:extLst>
              <c:ext xmlns:c16="http://schemas.microsoft.com/office/drawing/2014/chart" uri="{C3380CC4-5D6E-409C-BE32-E72D297353CC}">
                <c16:uniqueId val="{00000002-8E56-4E55-85E3-CA2CD9C61B45}"/>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Portfolio'!$AY$55:$AY$57</c:f>
              <c:strCache>
                <c:ptCount val="3"/>
                <c:pt idx="0">
                  <c:v>Green</c:v>
                </c:pt>
                <c:pt idx="1">
                  <c:v>Amber</c:v>
                </c:pt>
                <c:pt idx="2">
                  <c:v>Red</c:v>
                </c:pt>
              </c:strCache>
            </c:strRef>
          </c:cat>
          <c:val>
            <c:numRef>
              <c:f>'3b. Charts by Portfolio'!$AZ$55:$AZ$57</c:f>
              <c:numCache>
                <c:formatCode>0.00%</c:formatCode>
                <c:ptCount val="3"/>
                <c:pt idx="0">
                  <c:v>1</c:v>
                </c:pt>
                <c:pt idx="1">
                  <c:v>0</c:v>
                </c:pt>
                <c:pt idx="2">
                  <c:v>0</c:v>
                </c:pt>
              </c:numCache>
            </c:numRef>
          </c:val>
          <c:extLst>
            <c:ext xmlns:c16="http://schemas.microsoft.com/office/drawing/2014/chart" uri="{C3380CC4-5D6E-409C-BE32-E72D297353CC}">
              <c16:uniqueId val="{00000003-8E56-4E55-85E3-CA2CD9C61B45}"/>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u="sng" baseline="0">
                <a:effectLst/>
              </a:rPr>
              <a:t>Leader and Economic Growth</a:t>
            </a:r>
            <a:endParaRPr lang="en-GB">
              <a:effectLst/>
            </a:endParaRPr>
          </a:p>
          <a:p>
            <a:pPr>
              <a:defRPr lang="en-US"/>
            </a:pPr>
            <a:r>
              <a:rPr lang="en-US" sz="1800" b="1" i="0" baseline="0"/>
              <a:t>-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Portfolio'!$BA$6</c:f>
              <c:strCache>
                <c:ptCount val="1"/>
                <c:pt idx="0">
                  <c:v>Q2</c:v>
                </c:pt>
              </c:strCache>
            </c:strRef>
          </c:tx>
          <c:dPt>
            <c:idx val="0"/>
            <c:bubble3D val="0"/>
            <c:spPr>
              <a:solidFill>
                <a:srgbClr val="92D050"/>
              </a:solidFill>
            </c:spPr>
            <c:extLst>
              <c:ext xmlns:c16="http://schemas.microsoft.com/office/drawing/2014/chart" uri="{C3380CC4-5D6E-409C-BE32-E72D297353CC}">
                <c16:uniqueId val="{00000000-4F11-46D7-AF65-C0358BA75293}"/>
              </c:ext>
            </c:extLst>
          </c:dPt>
          <c:dPt>
            <c:idx val="1"/>
            <c:bubble3D val="0"/>
            <c:spPr>
              <a:solidFill>
                <a:srgbClr val="FFC000"/>
              </a:solidFill>
            </c:spPr>
            <c:extLst>
              <c:ext xmlns:c16="http://schemas.microsoft.com/office/drawing/2014/chart" uri="{C3380CC4-5D6E-409C-BE32-E72D297353CC}">
                <c16:uniqueId val="{00000001-4F11-46D7-AF65-C0358BA75293}"/>
              </c:ext>
            </c:extLst>
          </c:dPt>
          <c:dPt>
            <c:idx val="2"/>
            <c:bubble3D val="0"/>
            <c:spPr>
              <a:solidFill>
                <a:srgbClr val="FF0000"/>
              </a:solidFill>
            </c:spPr>
            <c:extLst>
              <c:ext xmlns:c16="http://schemas.microsoft.com/office/drawing/2014/chart" uri="{C3380CC4-5D6E-409C-BE32-E72D297353CC}">
                <c16:uniqueId val="{00000002-4F11-46D7-AF65-C0358BA75293}"/>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Portfolio'!$AY$7:$AY$9</c:f>
              <c:strCache>
                <c:ptCount val="3"/>
                <c:pt idx="0">
                  <c:v>Green</c:v>
                </c:pt>
                <c:pt idx="1">
                  <c:v>Amber</c:v>
                </c:pt>
                <c:pt idx="2">
                  <c:v>Red</c:v>
                </c:pt>
              </c:strCache>
            </c:strRef>
          </c:cat>
          <c:val>
            <c:numRef>
              <c:f>'3b. Charts by Portfolio'!$BA$7:$BA$9</c:f>
              <c:numCache>
                <c:formatCode>0.00%</c:formatCode>
                <c:ptCount val="3"/>
                <c:pt idx="0">
                  <c:v>0</c:v>
                </c:pt>
                <c:pt idx="1">
                  <c:v>0</c:v>
                </c:pt>
                <c:pt idx="2">
                  <c:v>0</c:v>
                </c:pt>
              </c:numCache>
            </c:numRef>
          </c:val>
          <c:extLst>
            <c:ext xmlns:c16="http://schemas.microsoft.com/office/drawing/2014/chart" uri="{C3380CC4-5D6E-409C-BE32-E72D297353CC}">
              <c16:uniqueId val="{00000003-4F11-46D7-AF65-C0358BA75293}"/>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100">
                <a:latin typeface="Arial" pitchFamily="34" charset="0"/>
                <a:cs typeface="Arial" pitchFamily="34" charset="0"/>
              </a:rPr>
              <a:t>ENVIRONMENT</a:t>
            </a:r>
            <a:r>
              <a:rPr lang="en-GB" sz="1100" baseline="0">
                <a:latin typeface="Arial" pitchFamily="34" charset="0"/>
                <a:cs typeface="Arial" pitchFamily="34" charset="0"/>
              </a:rPr>
              <a:t> AND HEALTH &amp; WELLBEING</a:t>
            </a:r>
            <a:endParaRPr lang="en-GB" sz="1100">
              <a:latin typeface="Arial" pitchFamily="34" charset="0"/>
              <a:cs typeface="Arial" pitchFamily="34" charset="0"/>
            </a:endParaRPr>
          </a:p>
          <a:p>
            <a:pPr>
              <a:defRPr lang="en-US"/>
            </a:pPr>
            <a:r>
              <a:rPr lang="en-GB" sz="1100">
                <a:latin typeface="Arial" pitchFamily="34" charset="0"/>
                <a:cs typeface="Arial" pitchFamily="34" charset="0"/>
              </a:rPr>
              <a:t>% of indicators for this priority only that are Red, Amber or Green</a:t>
            </a:r>
          </a:p>
        </c:rich>
      </c:tx>
      <c:overlay val="0"/>
    </c:title>
    <c:autoTitleDeleted val="0"/>
    <c:plotArea>
      <c:layout/>
      <c:lineChart>
        <c:grouping val="standard"/>
        <c:varyColors val="0"/>
        <c:ser>
          <c:idx val="0"/>
          <c:order val="0"/>
          <c:tx>
            <c:strRef>
              <c:f>'2b. Charts by Priority'!$AY$39</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B5E-483E-BF55-1F0165B4F8D4}"/>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B5E-483E-BF55-1F0165B4F8D4}"/>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Priority'!$AZ$38:$BC$38</c:f>
              <c:strCache>
                <c:ptCount val="4"/>
                <c:pt idx="0">
                  <c:v>Q1</c:v>
                </c:pt>
                <c:pt idx="1">
                  <c:v>Q2</c:v>
                </c:pt>
                <c:pt idx="2">
                  <c:v>Q3</c:v>
                </c:pt>
                <c:pt idx="3">
                  <c:v>Q4</c:v>
                </c:pt>
              </c:strCache>
            </c:strRef>
          </c:cat>
          <c:val>
            <c:numRef>
              <c:f>'2b. Charts by Priority'!$AZ$39:$BC$39</c:f>
              <c:numCache>
                <c:formatCode>0.00%</c:formatCode>
                <c:ptCount val="4"/>
                <c:pt idx="0">
                  <c:v>1</c:v>
                </c:pt>
                <c:pt idx="1">
                  <c:v>0</c:v>
                </c:pt>
                <c:pt idx="2">
                  <c:v>0</c:v>
                </c:pt>
                <c:pt idx="3">
                  <c:v>0</c:v>
                </c:pt>
              </c:numCache>
            </c:numRef>
          </c:val>
          <c:smooth val="0"/>
          <c:extLst>
            <c:ext xmlns:c16="http://schemas.microsoft.com/office/drawing/2014/chart" uri="{C3380CC4-5D6E-409C-BE32-E72D297353CC}">
              <c16:uniqueId val="{00000002-CB5E-483E-BF55-1F0165B4F8D4}"/>
            </c:ext>
          </c:extLst>
        </c:ser>
        <c:ser>
          <c:idx val="1"/>
          <c:order val="1"/>
          <c:tx>
            <c:strRef>
              <c:f>'2b. Charts by Priority'!$AY$40</c:f>
              <c:strCache>
                <c:ptCount val="1"/>
                <c:pt idx="0">
                  <c:v>Amber</c:v>
                </c:pt>
              </c:strCache>
            </c:strRef>
          </c:tx>
          <c:spPr>
            <a:ln>
              <a:solidFill>
                <a:srgbClr val="FFC00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B5E-483E-BF55-1F0165B4F8D4}"/>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B5E-483E-BF55-1F0165B4F8D4}"/>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Priority'!$AZ$38:$BC$38</c:f>
              <c:strCache>
                <c:ptCount val="4"/>
                <c:pt idx="0">
                  <c:v>Q1</c:v>
                </c:pt>
                <c:pt idx="1">
                  <c:v>Q2</c:v>
                </c:pt>
                <c:pt idx="2">
                  <c:v>Q3</c:v>
                </c:pt>
                <c:pt idx="3">
                  <c:v>Q4</c:v>
                </c:pt>
              </c:strCache>
            </c:strRef>
          </c:cat>
          <c:val>
            <c:numRef>
              <c:f>'2b. Charts by Priority'!$AZ$40:$BC$40</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5-CB5E-483E-BF55-1F0165B4F8D4}"/>
            </c:ext>
          </c:extLst>
        </c:ser>
        <c:ser>
          <c:idx val="2"/>
          <c:order val="2"/>
          <c:tx>
            <c:strRef>
              <c:f>'2b. Charts by Priority'!$AY$41</c:f>
              <c:strCache>
                <c:ptCount val="1"/>
                <c:pt idx="0">
                  <c:v>Red</c:v>
                </c:pt>
              </c:strCache>
            </c:strRef>
          </c:tx>
          <c:spPr>
            <a:ln>
              <a:solidFill>
                <a:srgbClr val="FF0000"/>
              </a:solidFill>
            </a:ln>
          </c:spPr>
          <c:marker>
            <c:symbol val="none"/>
          </c:marker>
          <c:dLbls>
            <c:dLbl>
              <c:idx val="0"/>
              <c:layout>
                <c:manualLayout>
                  <c:x val="-5.4644550522530692E-2"/>
                  <c:y val="-5.31561461794019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B5E-483E-BF55-1F0165B4F8D4}"/>
                </c:ext>
              </c:extLst>
            </c:dLbl>
            <c:dLbl>
              <c:idx val="1"/>
              <c:layout>
                <c:manualLayout>
                  <c:x val="-5.4644550522530692E-2"/>
                  <c:y val="-4.42967884828349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B5E-483E-BF55-1F0165B4F8D4}"/>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B5E-483E-BF55-1F0165B4F8D4}"/>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B5E-483E-BF55-1F0165B4F8D4}"/>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Priority'!$AZ$38:$BC$38</c:f>
              <c:strCache>
                <c:ptCount val="4"/>
                <c:pt idx="0">
                  <c:v>Q1</c:v>
                </c:pt>
                <c:pt idx="1">
                  <c:v>Q2</c:v>
                </c:pt>
                <c:pt idx="2">
                  <c:v>Q3</c:v>
                </c:pt>
                <c:pt idx="3">
                  <c:v>Q4</c:v>
                </c:pt>
              </c:strCache>
            </c:strRef>
          </c:cat>
          <c:val>
            <c:numRef>
              <c:f>'2b. Charts by Priority'!$AZ$41:$BC$41</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A-CB5E-483E-BF55-1F0165B4F8D4}"/>
            </c:ext>
          </c:extLst>
        </c:ser>
        <c:dLbls>
          <c:showLegendKey val="0"/>
          <c:showVal val="1"/>
          <c:showCatName val="0"/>
          <c:showSerName val="0"/>
          <c:showPercent val="0"/>
          <c:showBubbleSize val="0"/>
        </c:dLbls>
        <c:smooth val="0"/>
        <c:axId val="434023744"/>
        <c:axId val="434024136"/>
      </c:lineChart>
      <c:catAx>
        <c:axId val="434023744"/>
        <c:scaling>
          <c:orientation val="minMax"/>
        </c:scaling>
        <c:delete val="0"/>
        <c:axPos val="b"/>
        <c:numFmt formatCode="General" sourceLinked="0"/>
        <c:majorTickMark val="out"/>
        <c:minorTickMark val="none"/>
        <c:tickLblPos val="nextTo"/>
        <c:txPr>
          <a:bodyPr/>
          <a:lstStyle/>
          <a:p>
            <a:pPr>
              <a:defRPr lang="en-US"/>
            </a:pPr>
            <a:endParaRPr lang="en-US"/>
          </a:p>
        </c:txPr>
        <c:crossAx val="434024136"/>
        <c:crosses val="autoZero"/>
        <c:auto val="1"/>
        <c:lblAlgn val="ctr"/>
        <c:lblOffset val="100"/>
        <c:noMultiLvlLbl val="0"/>
      </c:catAx>
      <c:valAx>
        <c:axId val="434024136"/>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434023744"/>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800" b="1" i="0" u="sng" baseline="0">
                <a:effectLst/>
              </a:rPr>
              <a:t>Tourism and Cultural Development</a:t>
            </a:r>
            <a:endParaRPr lang="en-GB">
              <a:effectLst/>
            </a:endParaRPr>
          </a:p>
          <a:p>
            <a:pPr>
              <a:defRPr lang="en-US"/>
            </a:pPr>
            <a:r>
              <a:rPr lang="en-US" sz="1800" b="1" i="0" baseline="0"/>
              <a:t>- Quarter 2</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Portfolio'!$BA$22</c:f>
              <c:strCache>
                <c:ptCount val="1"/>
                <c:pt idx="0">
                  <c:v>Q2</c:v>
                </c:pt>
              </c:strCache>
            </c:strRef>
          </c:tx>
          <c:dPt>
            <c:idx val="0"/>
            <c:bubble3D val="0"/>
            <c:spPr>
              <a:solidFill>
                <a:srgbClr val="92D050"/>
              </a:solidFill>
            </c:spPr>
            <c:extLst>
              <c:ext xmlns:c16="http://schemas.microsoft.com/office/drawing/2014/chart" uri="{C3380CC4-5D6E-409C-BE32-E72D297353CC}">
                <c16:uniqueId val="{00000000-9981-4ECA-8145-38C665E1F7E9}"/>
              </c:ext>
            </c:extLst>
          </c:dPt>
          <c:dPt>
            <c:idx val="2"/>
            <c:bubble3D val="0"/>
            <c:spPr>
              <a:solidFill>
                <a:srgbClr val="FF0000"/>
              </a:solidFill>
            </c:spPr>
            <c:extLst>
              <c:ext xmlns:c16="http://schemas.microsoft.com/office/drawing/2014/chart" uri="{C3380CC4-5D6E-409C-BE32-E72D297353CC}">
                <c16:uniqueId val="{00000002-9981-4ECA-8145-38C665E1F7E9}"/>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Portfolio'!$AY$23:$AY$25</c:f>
              <c:strCache>
                <c:ptCount val="3"/>
                <c:pt idx="0">
                  <c:v>Green</c:v>
                </c:pt>
                <c:pt idx="1">
                  <c:v>Amber</c:v>
                </c:pt>
                <c:pt idx="2">
                  <c:v>Red</c:v>
                </c:pt>
              </c:strCache>
            </c:strRef>
          </c:cat>
          <c:val>
            <c:numRef>
              <c:f>'3b. Charts by Portfolio'!$BA$23:$BA$25</c:f>
              <c:numCache>
                <c:formatCode>0.00%</c:formatCode>
                <c:ptCount val="3"/>
                <c:pt idx="0">
                  <c:v>0</c:v>
                </c:pt>
                <c:pt idx="1">
                  <c:v>0</c:v>
                </c:pt>
                <c:pt idx="2">
                  <c:v>0</c:v>
                </c:pt>
              </c:numCache>
            </c:numRef>
          </c:val>
          <c:extLst>
            <c:ext xmlns:c16="http://schemas.microsoft.com/office/drawing/2014/chart" uri="{C3380CC4-5D6E-409C-BE32-E72D297353CC}">
              <c16:uniqueId val="{00000003-9981-4ECA-8145-38C665E1F7E9}"/>
            </c:ext>
          </c:extLst>
        </c:ser>
        <c:dLbls>
          <c:showLegendKey val="0"/>
          <c:showVal val="1"/>
          <c:showCatName val="0"/>
          <c:showSerName val="0"/>
          <c:showPercent val="0"/>
          <c:showBubbleSize val="0"/>
          <c:showLeaderLines val="0"/>
        </c:dLbls>
      </c:pie3DChart>
      <c:spPr>
        <a:solidFill>
          <a:schemeClr val="bg1"/>
        </a:solidFill>
      </c:spPr>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Communities and Housing Standards</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Portfolio'!$BA$38</c:f>
              <c:strCache>
                <c:ptCount val="1"/>
                <c:pt idx="0">
                  <c:v>Q2</c:v>
                </c:pt>
              </c:strCache>
            </c:strRef>
          </c:tx>
          <c:dPt>
            <c:idx val="0"/>
            <c:bubble3D val="0"/>
            <c:spPr>
              <a:solidFill>
                <a:srgbClr val="92D050"/>
              </a:solidFill>
            </c:spPr>
            <c:extLst>
              <c:ext xmlns:c16="http://schemas.microsoft.com/office/drawing/2014/chart" uri="{C3380CC4-5D6E-409C-BE32-E72D297353CC}">
                <c16:uniqueId val="{00000000-6647-440E-AD13-1330B422D0EF}"/>
              </c:ext>
            </c:extLst>
          </c:dPt>
          <c:dPt>
            <c:idx val="1"/>
            <c:bubble3D val="0"/>
            <c:spPr>
              <a:solidFill>
                <a:srgbClr val="FFC000"/>
              </a:solidFill>
            </c:spPr>
            <c:extLst>
              <c:ext xmlns:c16="http://schemas.microsoft.com/office/drawing/2014/chart" uri="{C3380CC4-5D6E-409C-BE32-E72D297353CC}">
                <c16:uniqueId val="{00000001-6647-440E-AD13-1330B422D0EF}"/>
              </c:ext>
            </c:extLst>
          </c:dPt>
          <c:dPt>
            <c:idx val="2"/>
            <c:bubble3D val="0"/>
            <c:spPr>
              <a:solidFill>
                <a:srgbClr val="FF0000"/>
              </a:solidFill>
            </c:spPr>
            <c:extLst>
              <c:ext xmlns:c16="http://schemas.microsoft.com/office/drawing/2014/chart" uri="{C3380CC4-5D6E-409C-BE32-E72D297353CC}">
                <c16:uniqueId val="{00000002-6647-440E-AD13-1330B422D0EF}"/>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Portfolio'!$AY$39:$AY$41</c:f>
              <c:strCache>
                <c:ptCount val="3"/>
                <c:pt idx="0">
                  <c:v>Green</c:v>
                </c:pt>
                <c:pt idx="1">
                  <c:v>Amber</c:v>
                </c:pt>
                <c:pt idx="2">
                  <c:v>Red</c:v>
                </c:pt>
              </c:strCache>
            </c:strRef>
          </c:cat>
          <c:val>
            <c:numRef>
              <c:f>'3b. Charts by Portfolio'!$BA$39:$BA$41</c:f>
              <c:numCache>
                <c:formatCode>0.00%</c:formatCode>
                <c:ptCount val="3"/>
                <c:pt idx="0">
                  <c:v>0</c:v>
                </c:pt>
                <c:pt idx="1">
                  <c:v>0</c:v>
                </c:pt>
                <c:pt idx="2">
                  <c:v>0</c:v>
                </c:pt>
              </c:numCache>
            </c:numRef>
          </c:val>
          <c:extLst>
            <c:ext xmlns:c16="http://schemas.microsoft.com/office/drawing/2014/chart" uri="{C3380CC4-5D6E-409C-BE32-E72D297353CC}">
              <c16:uniqueId val="{00000003-6647-440E-AD13-1330B422D0EF}"/>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Environment and Climate Change</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Portfolio'!$BA$54</c:f>
              <c:strCache>
                <c:ptCount val="1"/>
                <c:pt idx="0">
                  <c:v>Q2</c:v>
                </c:pt>
              </c:strCache>
            </c:strRef>
          </c:tx>
          <c:dPt>
            <c:idx val="0"/>
            <c:bubble3D val="0"/>
            <c:spPr>
              <a:solidFill>
                <a:srgbClr val="92D050"/>
              </a:solidFill>
            </c:spPr>
            <c:extLst>
              <c:ext xmlns:c16="http://schemas.microsoft.com/office/drawing/2014/chart" uri="{C3380CC4-5D6E-409C-BE32-E72D297353CC}">
                <c16:uniqueId val="{00000000-1F5D-4394-8264-45F30C4E27AF}"/>
              </c:ext>
            </c:extLst>
          </c:dPt>
          <c:dPt>
            <c:idx val="1"/>
            <c:bubble3D val="0"/>
            <c:spPr>
              <a:solidFill>
                <a:srgbClr val="FFC000"/>
              </a:solidFill>
            </c:spPr>
            <c:extLst>
              <c:ext xmlns:c16="http://schemas.microsoft.com/office/drawing/2014/chart" uri="{C3380CC4-5D6E-409C-BE32-E72D297353CC}">
                <c16:uniqueId val="{00000001-1F5D-4394-8264-45F30C4E27AF}"/>
              </c:ext>
            </c:extLst>
          </c:dPt>
          <c:dPt>
            <c:idx val="2"/>
            <c:bubble3D val="0"/>
            <c:spPr>
              <a:solidFill>
                <a:srgbClr val="FF0000"/>
              </a:solidFill>
            </c:spPr>
            <c:extLst>
              <c:ext xmlns:c16="http://schemas.microsoft.com/office/drawing/2014/chart" uri="{C3380CC4-5D6E-409C-BE32-E72D297353CC}">
                <c16:uniqueId val="{00000002-1F5D-4394-8264-45F30C4E27AF}"/>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Portfolio'!$AY$55:$AY$57</c:f>
              <c:strCache>
                <c:ptCount val="3"/>
                <c:pt idx="0">
                  <c:v>Green</c:v>
                </c:pt>
                <c:pt idx="1">
                  <c:v>Amber</c:v>
                </c:pt>
                <c:pt idx="2">
                  <c:v>Red</c:v>
                </c:pt>
              </c:strCache>
            </c:strRef>
          </c:cat>
          <c:val>
            <c:numRef>
              <c:f>'3b. Charts by Portfolio'!$BA$55:$BA$57</c:f>
              <c:numCache>
                <c:formatCode>0.00%</c:formatCode>
                <c:ptCount val="3"/>
                <c:pt idx="0">
                  <c:v>0</c:v>
                </c:pt>
                <c:pt idx="1">
                  <c:v>0</c:v>
                </c:pt>
                <c:pt idx="2">
                  <c:v>0</c:v>
                </c:pt>
              </c:numCache>
            </c:numRef>
          </c:val>
          <c:extLst>
            <c:ext xmlns:c16="http://schemas.microsoft.com/office/drawing/2014/chart" uri="{C3380CC4-5D6E-409C-BE32-E72D297353CC}">
              <c16:uniqueId val="{00000003-1F5D-4394-8264-45F30C4E27AF}"/>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u="sng" baseline="0">
                <a:effectLst/>
              </a:rPr>
              <a:t>Leader and Economic Growth</a:t>
            </a:r>
            <a:endParaRPr lang="en-GB">
              <a:effectLst/>
            </a:endParaRPr>
          </a:p>
          <a:p>
            <a:pPr>
              <a:defRPr lang="en-US"/>
            </a:pPr>
            <a:r>
              <a:rPr lang="en-US" sz="1800" b="1" i="0" baseline="0"/>
              <a:t>- Quarter 3</a:t>
            </a:r>
            <a:endParaRPr lang="en-GB"/>
          </a:p>
        </c:rich>
      </c:tx>
      <c:layout>
        <c:manualLayout>
          <c:xMode val="edge"/>
          <c:yMode val="edge"/>
          <c:x val="0.28165148742830121"/>
          <c:y val="4.0000000000000022E-2"/>
        </c:manualLayout>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Portfolio'!$BB$6</c:f>
              <c:strCache>
                <c:ptCount val="1"/>
                <c:pt idx="0">
                  <c:v>Q3</c:v>
                </c:pt>
              </c:strCache>
            </c:strRef>
          </c:tx>
          <c:dPt>
            <c:idx val="0"/>
            <c:bubble3D val="0"/>
            <c:spPr>
              <a:solidFill>
                <a:srgbClr val="92D050"/>
              </a:solidFill>
            </c:spPr>
            <c:extLst>
              <c:ext xmlns:c16="http://schemas.microsoft.com/office/drawing/2014/chart" uri="{C3380CC4-5D6E-409C-BE32-E72D297353CC}">
                <c16:uniqueId val="{00000000-B8E1-4776-BA6B-5DBE755A9E39}"/>
              </c:ext>
            </c:extLst>
          </c:dPt>
          <c:dPt>
            <c:idx val="1"/>
            <c:bubble3D val="0"/>
            <c:spPr>
              <a:solidFill>
                <a:srgbClr val="FFC000"/>
              </a:solidFill>
            </c:spPr>
            <c:extLst>
              <c:ext xmlns:c16="http://schemas.microsoft.com/office/drawing/2014/chart" uri="{C3380CC4-5D6E-409C-BE32-E72D297353CC}">
                <c16:uniqueId val="{00000001-B8E1-4776-BA6B-5DBE755A9E39}"/>
              </c:ext>
            </c:extLst>
          </c:dPt>
          <c:dPt>
            <c:idx val="2"/>
            <c:bubble3D val="0"/>
            <c:spPr>
              <a:solidFill>
                <a:srgbClr val="FF0000"/>
              </a:solidFill>
            </c:spPr>
            <c:extLst>
              <c:ext xmlns:c16="http://schemas.microsoft.com/office/drawing/2014/chart" uri="{C3380CC4-5D6E-409C-BE32-E72D297353CC}">
                <c16:uniqueId val="{00000002-B8E1-4776-BA6B-5DBE755A9E39}"/>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Portfolio'!$AY$7:$AY$9</c:f>
              <c:strCache>
                <c:ptCount val="3"/>
                <c:pt idx="0">
                  <c:v>Green</c:v>
                </c:pt>
                <c:pt idx="1">
                  <c:v>Amber</c:v>
                </c:pt>
                <c:pt idx="2">
                  <c:v>Red</c:v>
                </c:pt>
              </c:strCache>
            </c:strRef>
          </c:cat>
          <c:val>
            <c:numRef>
              <c:f>'3b. Charts by Portfolio'!$BB$7:$BB$9</c:f>
              <c:numCache>
                <c:formatCode>0.00%</c:formatCode>
                <c:ptCount val="3"/>
                <c:pt idx="0">
                  <c:v>0</c:v>
                </c:pt>
                <c:pt idx="1">
                  <c:v>0</c:v>
                </c:pt>
                <c:pt idx="2">
                  <c:v>0</c:v>
                </c:pt>
              </c:numCache>
            </c:numRef>
          </c:val>
          <c:extLst>
            <c:ext xmlns:c16="http://schemas.microsoft.com/office/drawing/2014/chart" uri="{C3380CC4-5D6E-409C-BE32-E72D297353CC}">
              <c16:uniqueId val="{00000003-B8E1-4776-BA6B-5DBE755A9E39}"/>
            </c:ext>
          </c:extLst>
        </c:ser>
        <c:dLbls>
          <c:showLegendKey val="0"/>
          <c:showVal val="1"/>
          <c:showCatName val="0"/>
          <c:showSerName val="0"/>
          <c:showPercent val="0"/>
          <c:showBubbleSize val="0"/>
          <c:showLeaderLines val="0"/>
        </c:dLbls>
      </c:pie3DChart>
      <c:spPr>
        <a:solidFill>
          <a:schemeClr val="bg1"/>
        </a:solidFill>
      </c:spPr>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u="none"/>
            </a:pPr>
            <a:r>
              <a:rPr lang="en-US" sz="1800" b="1" i="0" u="sng" baseline="0">
                <a:effectLst/>
              </a:rPr>
              <a:t>Leader and Economic Growth</a:t>
            </a:r>
            <a:endParaRPr lang="en-GB">
              <a:effectLst/>
            </a:endParaRPr>
          </a:p>
          <a:p>
            <a:pPr>
              <a:defRPr lang="en-US" u="none"/>
            </a:pPr>
            <a:r>
              <a:rPr lang="en-US" sz="1800" b="1" i="0" u="none" baseline="0"/>
              <a:t>- End of Year</a:t>
            </a:r>
            <a:endParaRPr lang="en-GB" u="none"/>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Portfolio'!$BC$6</c:f>
              <c:strCache>
                <c:ptCount val="1"/>
                <c:pt idx="0">
                  <c:v>Q4</c:v>
                </c:pt>
              </c:strCache>
            </c:strRef>
          </c:tx>
          <c:dPt>
            <c:idx val="0"/>
            <c:bubble3D val="0"/>
            <c:spPr>
              <a:solidFill>
                <a:srgbClr val="92D050"/>
              </a:solidFill>
            </c:spPr>
            <c:extLst>
              <c:ext xmlns:c16="http://schemas.microsoft.com/office/drawing/2014/chart" uri="{C3380CC4-5D6E-409C-BE32-E72D297353CC}">
                <c16:uniqueId val="{00000000-A044-4CDD-BEFC-B41AFA59B1A1}"/>
              </c:ext>
            </c:extLst>
          </c:dPt>
          <c:dPt>
            <c:idx val="1"/>
            <c:bubble3D val="0"/>
            <c:spPr>
              <a:solidFill>
                <a:srgbClr val="FFC000"/>
              </a:solidFill>
            </c:spPr>
            <c:extLst>
              <c:ext xmlns:c16="http://schemas.microsoft.com/office/drawing/2014/chart" uri="{C3380CC4-5D6E-409C-BE32-E72D297353CC}">
                <c16:uniqueId val="{00000001-A044-4CDD-BEFC-B41AFA59B1A1}"/>
              </c:ext>
            </c:extLst>
          </c:dPt>
          <c:dPt>
            <c:idx val="2"/>
            <c:bubble3D val="0"/>
            <c:spPr>
              <a:solidFill>
                <a:srgbClr val="FF0000"/>
              </a:solidFill>
            </c:spPr>
            <c:extLst>
              <c:ext xmlns:c16="http://schemas.microsoft.com/office/drawing/2014/chart" uri="{C3380CC4-5D6E-409C-BE32-E72D297353CC}">
                <c16:uniqueId val="{00000002-A044-4CDD-BEFC-B41AFA59B1A1}"/>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Portfolio'!$AY$7:$AY$9</c:f>
              <c:strCache>
                <c:ptCount val="3"/>
                <c:pt idx="0">
                  <c:v>Green</c:v>
                </c:pt>
                <c:pt idx="1">
                  <c:v>Amber</c:v>
                </c:pt>
                <c:pt idx="2">
                  <c:v>Red</c:v>
                </c:pt>
              </c:strCache>
            </c:strRef>
          </c:cat>
          <c:val>
            <c:numRef>
              <c:f>'3b. Charts by Portfolio'!$BC$7:$BC$9</c:f>
              <c:numCache>
                <c:formatCode>0.00%</c:formatCode>
                <c:ptCount val="3"/>
                <c:pt idx="0">
                  <c:v>0</c:v>
                </c:pt>
                <c:pt idx="1">
                  <c:v>0</c:v>
                </c:pt>
                <c:pt idx="2">
                  <c:v>0</c:v>
                </c:pt>
              </c:numCache>
            </c:numRef>
          </c:val>
          <c:extLst>
            <c:ext xmlns:c16="http://schemas.microsoft.com/office/drawing/2014/chart" uri="{C3380CC4-5D6E-409C-BE32-E72D297353CC}">
              <c16:uniqueId val="{00000003-A044-4CDD-BEFC-B41AFA59B1A1}"/>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800" b="1" i="0" u="sng" baseline="0">
                <a:effectLst/>
              </a:rPr>
              <a:t>Tourism and Cultural Development</a:t>
            </a:r>
            <a:endParaRPr lang="en-GB">
              <a:effectLst/>
            </a:endParaRPr>
          </a:p>
          <a:p>
            <a:pPr>
              <a:defRPr lang="en-US"/>
            </a:pPr>
            <a:r>
              <a:rPr lang="en-US" sz="1800" b="1" i="0" baseline="0"/>
              <a:t>-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Portfolio'!$AY$23</c:f>
              <c:strCache>
                <c:ptCount val="1"/>
                <c:pt idx="0">
                  <c:v>Green</c:v>
                </c:pt>
              </c:strCache>
            </c:strRef>
          </c:tx>
          <c:dPt>
            <c:idx val="0"/>
            <c:bubble3D val="0"/>
            <c:spPr>
              <a:solidFill>
                <a:srgbClr val="92D050"/>
              </a:solidFill>
            </c:spPr>
            <c:extLst>
              <c:ext xmlns:c16="http://schemas.microsoft.com/office/drawing/2014/chart" uri="{C3380CC4-5D6E-409C-BE32-E72D297353CC}">
                <c16:uniqueId val="{00000001-DEEF-4D09-BC8A-0971159A9403}"/>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'3b. Charts by Portfolio'!$BB$22</c:f>
              <c:strCache>
                <c:ptCount val="1"/>
                <c:pt idx="0">
                  <c:v>Q3</c:v>
                </c:pt>
              </c:strCache>
            </c:strRef>
          </c:cat>
          <c:val>
            <c:numRef>
              <c:f>'3b. Charts by Portfolio'!$BB$23</c:f>
              <c:numCache>
                <c:formatCode>0.00%</c:formatCode>
                <c:ptCount val="1"/>
                <c:pt idx="0">
                  <c:v>0</c:v>
                </c:pt>
              </c:numCache>
            </c:numRef>
          </c:val>
          <c:extLst>
            <c:ext xmlns:c16="http://schemas.microsoft.com/office/drawing/2014/chart" uri="{C3380CC4-5D6E-409C-BE32-E72D297353CC}">
              <c16:uniqueId val="{00000002-DEEF-4D09-BC8A-0971159A9403}"/>
            </c:ext>
          </c:extLst>
        </c:ser>
        <c:ser>
          <c:idx val="1"/>
          <c:order val="1"/>
          <c:tx>
            <c:strRef>
              <c:f>'3b. Charts by Portfolio'!$AY$24</c:f>
              <c:strCache>
                <c:ptCount val="1"/>
                <c:pt idx="0">
                  <c:v>Amber</c:v>
                </c:pt>
              </c:strCache>
            </c:strRef>
          </c:tx>
          <c:dPt>
            <c:idx val="0"/>
            <c:bubble3D val="0"/>
            <c:spPr>
              <a:solidFill>
                <a:srgbClr val="FFC000"/>
              </a:solidFill>
            </c:spPr>
            <c:extLst>
              <c:ext xmlns:c16="http://schemas.microsoft.com/office/drawing/2014/chart" uri="{C3380CC4-5D6E-409C-BE32-E72D297353CC}">
                <c16:uniqueId val="{00000004-DEEF-4D09-BC8A-0971159A9403}"/>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'3b. Charts by Portfolio'!$BB$22</c:f>
              <c:strCache>
                <c:ptCount val="1"/>
                <c:pt idx="0">
                  <c:v>Q3</c:v>
                </c:pt>
              </c:strCache>
            </c:strRef>
          </c:cat>
          <c:val>
            <c:numRef>
              <c:f>'3b. Charts by Portfolio'!$BB$24</c:f>
              <c:numCache>
                <c:formatCode>0.00%</c:formatCode>
                <c:ptCount val="1"/>
                <c:pt idx="0">
                  <c:v>0</c:v>
                </c:pt>
              </c:numCache>
            </c:numRef>
          </c:val>
          <c:extLst>
            <c:ext xmlns:c16="http://schemas.microsoft.com/office/drawing/2014/chart" uri="{C3380CC4-5D6E-409C-BE32-E72D297353CC}">
              <c16:uniqueId val="{00000005-DEEF-4D09-BC8A-0971159A9403}"/>
            </c:ext>
          </c:extLst>
        </c:ser>
        <c:ser>
          <c:idx val="2"/>
          <c:order val="2"/>
          <c:tx>
            <c:strRef>
              <c:f>'3b. Charts by Portfolio'!$AY$25</c:f>
              <c:strCache>
                <c:ptCount val="1"/>
                <c:pt idx="0">
                  <c:v>Red</c:v>
                </c:pt>
              </c:strCache>
            </c:strRef>
          </c:tx>
          <c:dPt>
            <c:idx val="0"/>
            <c:bubble3D val="0"/>
            <c:spPr>
              <a:solidFill>
                <a:srgbClr val="FF0000"/>
              </a:solidFill>
            </c:spPr>
            <c:extLst>
              <c:ext xmlns:c16="http://schemas.microsoft.com/office/drawing/2014/chart" uri="{C3380CC4-5D6E-409C-BE32-E72D297353CC}">
                <c16:uniqueId val="{00000007-DEEF-4D09-BC8A-0971159A9403}"/>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'3b. Charts by Portfolio'!$BB$22</c:f>
              <c:strCache>
                <c:ptCount val="1"/>
                <c:pt idx="0">
                  <c:v>Q3</c:v>
                </c:pt>
              </c:strCache>
            </c:strRef>
          </c:cat>
          <c:val>
            <c:numRef>
              <c:f>'3b. Charts by Portfolio'!$BB$25</c:f>
              <c:numCache>
                <c:formatCode>0.00%</c:formatCode>
                <c:ptCount val="1"/>
                <c:pt idx="0">
                  <c:v>0</c:v>
                </c:pt>
              </c:numCache>
            </c:numRef>
          </c:val>
          <c:extLst>
            <c:ext xmlns:c16="http://schemas.microsoft.com/office/drawing/2014/chart" uri="{C3380CC4-5D6E-409C-BE32-E72D297353CC}">
              <c16:uniqueId val="{00000008-DEEF-4D09-BC8A-0971159A9403}"/>
            </c:ext>
          </c:extLst>
        </c:ser>
        <c:dLbls>
          <c:showLegendKey val="0"/>
          <c:showVal val="1"/>
          <c:showCatName val="0"/>
          <c:showSerName val="0"/>
          <c:showPercent val="0"/>
          <c:showBubbleSize val="0"/>
          <c:showLeaderLines val="1"/>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800" b="1" i="0" u="sng" baseline="0">
                <a:effectLst/>
              </a:rPr>
              <a:t>Tourism and Cultural Development</a:t>
            </a:r>
            <a:endParaRPr lang="en-GB">
              <a:effectLst/>
            </a:endParaRPr>
          </a:p>
          <a:p>
            <a:pPr>
              <a:defRPr lang="en-US"/>
            </a:pP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Portfolio'!$BC$22</c:f>
              <c:strCache>
                <c:ptCount val="1"/>
                <c:pt idx="0">
                  <c:v>Q4</c:v>
                </c:pt>
              </c:strCache>
            </c:strRef>
          </c:tx>
          <c:dPt>
            <c:idx val="0"/>
            <c:bubble3D val="0"/>
            <c:spPr>
              <a:solidFill>
                <a:srgbClr val="92D050"/>
              </a:solidFill>
            </c:spPr>
            <c:extLst>
              <c:ext xmlns:c16="http://schemas.microsoft.com/office/drawing/2014/chart" uri="{C3380CC4-5D6E-409C-BE32-E72D297353CC}">
                <c16:uniqueId val="{00000000-34FB-4778-BD03-6B685FC94963}"/>
              </c:ext>
            </c:extLst>
          </c:dPt>
          <c:dPt>
            <c:idx val="1"/>
            <c:bubble3D val="0"/>
            <c:spPr>
              <a:solidFill>
                <a:srgbClr val="FFC000"/>
              </a:solidFill>
            </c:spPr>
            <c:extLst>
              <c:ext xmlns:c16="http://schemas.microsoft.com/office/drawing/2014/chart" uri="{C3380CC4-5D6E-409C-BE32-E72D297353CC}">
                <c16:uniqueId val="{00000001-34FB-4778-BD03-6B685FC94963}"/>
              </c:ext>
            </c:extLst>
          </c:dPt>
          <c:dPt>
            <c:idx val="2"/>
            <c:bubble3D val="0"/>
            <c:spPr>
              <a:solidFill>
                <a:srgbClr val="FF0000"/>
              </a:solidFill>
            </c:spPr>
            <c:extLst>
              <c:ext xmlns:c16="http://schemas.microsoft.com/office/drawing/2014/chart" uri="{C3380CC4-5D6E-409C-BE32-E72D297353CC}">
                <c16:uniqueId val="{00000002-34FB-4778-BD03-6B685FC94963}"/>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Portfolio'!$AY$23:$AY$25</c:f>
              <c:strCache>
                <c:ptCount val="3"/>
                <c:pt idx="0">
                  <c:v>Green</c:v>
                </c:pt>
                <c:pt idx="1">
                  <c:v>Amber</c:v>
                </c:pt>
                <c:pt idx="2">
                  <c:v>Red</c:v>
                </c:pt>
              </c:strCache>
            </c:strRef>
          </c:cat>
          <c:val>
            <c:numRef>
              <c:f>'3b. Charts by Portfolio'!$BC$23:$BC$25</c:f>
              <c:numCache>
                <c:formatCode>0.00%</c:formatCode>
                <c:ptCount val="3"/>
                <c:pt idx="0">
                  <c:v>0</c:v>
                </c:pt>
                <c:pt idx="1">
                  <c:v>0</c:v>
                </c:pt>
                <c:pt idx="2">
                  <c:v>0</c:v>
                </c:pt>
              </c:numCache>
            </c:numRef>
          </c:val>
          <c:extLst>
            <c:ext xmlns:c16="http://schemas.microsoft.com/office/drawing/2014/chart" uri="{C3380CC4-5D6E-409C-BE32-E72D297353CC}">
              <c16:uniqueId val="{00000003-34FB-4778-BD03-6B685FC94963}"/>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Communities and Housing Standards</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Portfolio'!$BB$38</c:f>
              <c:strCache>
                <c:ptCount val="1"/>
                <c:pt idx="0">
                  <c:v>Q3</c:v>
                </c:pt>
              </c:strCache>
            </c:strRef>
          </c:tx>
          <c:dPt>
            <c:idx val="0"/>
            <c:bubble3D val="0"/>
            <c:spPr>
              <a:solidFill>
                <a:srgbClr val="92D050"/>
              </a:solidFill>
            </c:spPr>
            <c:extLst>
              <c:ext xmlns:c16="http://schemas.microsoft.com/office/drawing/2014/chart" uri="{C3380CC4-5D6E-409C-BE32-E72D297353CC}">
                <c16:uniqueId val="{00000000-CC3F-45AC-B5C0-67479774E656}"/>
              </c:ext>
            </c:extLst>
          </c:dPt>
          <c:dPt>
            <c:idx val="1"/>
            <c:bubble3D val="0"/>
            <c:spPr>
              <a:solidFill>
                <a:srgbClr val="FFC000"/>
              </a:solidFill>
            </c:spPr>
            <c:extLst>
              <c:ext xmlns:c16="http://schemas.microsoft.com/office/drawing/2014/chart" uri="{C3380CC4-5D6E-409C-BE32-E72D297353CC}">
                <c16:uniqueId val="{00000001-CC3F-45AC-B5C0-67479774E656}"/>
              </c:ext>
            </c:extLst>
          </c:dPt>
          <c:dPt>
            <c:idx val="2"/>
            <c:bubble3D val="0"/>
            <c:spPr>
              <a:solidFill>
                <a:srgbClr val="FF0000"/>
              </a:solidFill>
            </c:spPr>
            <c:extLst>
              <c:ext xmlns:c16="http://schemas.microsoft.com/office/drawing/2014/chart" uri="{C3380CC4-5D6E-409C-BE32-E72D297353CC}">
                <c16:uniqueId val="{00000002-CC3F-45AC-B5C0-67479774E656}"/>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Portfolio'!$AY$39:$AY$41</c:f>
              <c:strCache>
                <c:ptCount val="3"/>
                <c:pt idx="0">
                  <c:v>Green</c:v>
                </c:pt>
                <c:pt idx="1">
                  <c:v>Amber</c:v>
                </c:pt>
                <c:pt idx="2">
                  <c:v>Red</c:v>
                </c:pt>
              </c:strCache>
            </c:strRef>
          </c:cat>
          <c:val>
            <c:numRef>
              <c:f>'3b. Charts by Portfolio'!$BB$39:$BB$41</c:f>
              <c:numCache>
                <c:formatCode>0.00%</c:formatCode>
                <c:ptCount val="3"/>
                <c:pt idx="0">
                  <c:v>0</c:v>
                </c:pt>
                <c:pt idx="1">
                  <c:v>0</c:v>
                </c:pt>
                <c:pt idx="2">
                  <c:v>0</c:v>
                </c:pt>
              </c:numCache>
            </c:numRef>
          </c:val>
          <c:extLst>
            <c:ext xmlns:c16="http://schemas.microsoft.com/office/drawing/2014/chart" uri="{C3380CC4-5D6E-409C-BE32-E72D297353CC}">
              <c16:uniqueId val="{00000003-CC3F-45AC-B5C0-67479774E656}"/>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lang="en-US"/>
            </a:pPr>
            <a:r>
              <a:rPr lang="en-GB" sz="1800" b="1" i="0" u="sng" baseline="0">
                <a:effectLst/>
              </a:rPr>
              <a:t>Communities and Housing Standards</a:t>
            </a:r>
            <a:endParaRPr lang="en-GB">
              <a:effectLst/>
            </a:endParaRPr>
          </a:p>
          <a:p>
            <a:pPr algn="ctr">
              <a:defRPr lang="en-US"/>
            </a:pP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Portfolio'!$BC$38</c:f>
              <c:strCache>
                <c:ptCount val="1"/>
                <c:pt idx="0">
                  <c:v>Q4</c:v>
                </c:pt>
              </c:strCache>
            </c:strRef>
          </c:tx>
          <c:dPt>
            <c:idx val="0"/>
            <c:bubble3D val="0"/>
            <c:spPr>
              <a:solidFill>
                <a:srgbClr val="92D050"/>
              </a:solidFill>
            </c:spPr>
            <c:extLst>
              <c:ext xmlns:c16="http://schemas.microsoft.com/office/drawing/2014/chart" uri="{C3380CC4-5D6E-409C-BE32-E72D297353CC}">
                <c16:uniqueId val="{00000000-36D7-4279-A11D-FA8C082CD372}"/>
              </c:ext>
            </c:extLst>
          </c:dPt>
          <c:dPt>
            <c:idx val="1"/>
            <c:bubble3D val="0"/>
            <c:spPr>
              <a:solidFill>
                <a:srgbClr val="FFC000"/>
              </a:solidFill>
            </c:spPr>
            <c:extLst>
              <c:ext xmlns:c16="http://schemas.microsoft.com/office/drawing/2014/chart" uri="{C3380CC4-5D6E-409C-BE32-E72D297353CC}">
                <c16:uniqueId val="{00000001-36D7-4279-A11D-FA8C082CD372}"/>
              </c:ext>
            </c:extLst>
          </c:dPt>
          <c:dPt>
            <c:idx val="2"/>
            <c:bubble3D val="0"/>
            <c:spPr>
              <a:solidFill>
                <a:srgbClr val="FF0000"/>
              </a:solidFill>
            </c:spPr>
            <c:extLst>
              <c:ext xmlns:c16="http://schemas.microsoft.com/office/drawing/2014/chart" uri="{C3380CC4-5D6E-409C-BE32-E72D297353CC}">
                <c16:uniqueId val="{00000002-36D7-4279-A11D-FA8C082CD372}"/>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Portfolio'!$AY$39:$AY$41</c:f>
              <c:strCache>
                <c:ptCount val="3"/>
                <c:pt idx="0">
                  <c:v>Green</c:v>
                </c:pt>
                <c:pt idx="1">
                  <c:v>Amber</c:v>
                </c:pt>
                <c:pt idx="2">
                  <c:v>Red</c:v>
                </c:pt>
              </c:strCache>
            </c:strRef>
          </c:cat>
          <c:val>
            <c:numRef>
              <c:f>'3b. Charts by Portfolio'!$BC$39:$BC$41</c:f>
              <c:numCache>
                <c:formatCode>0.00%</c:formatCode>
                <c:ptCount val="3"/>
                <c:pt idx="0">
                  <c:v>0</c:v>
                </c:pt>
                <c:pt idx="1">
                  <c:v>0</c:v>
                </c:pt>
                <c:pt idx="2">
                  <c:v>0</c:v>
                </c:pt>
              </c:numCache>
            </c:numRef>
          </c:val>
          <c:extLst>
            <c:ext xmlns:c16="http://schemas.microsoft.com/office/drawing/2014/chart" uri="{C3380CC4-5D6E-409C-BE32-E72D297353CC}">
              <c16:uniqueId val="{00000003-36D7-4279-A11D-FA8C082CD372}"/>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Environment and Climate Change</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u="none" strike="noStrike" baseline="0"/>
              <a:t> </a:t>
            </a:r>
            <a:r>
              <a:rPr lang="en-US" sz="1800" b="1" i="0" baseline="0"/>
              <a:t>-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Portfolio'!$BB$54</c:f>
              <c:strCache>
                <c:ptCount val="1"/>
                <c:pt idx="0">
                  <c:v>Q3</c:v>
                </c:pt>
              </c:strCache>
            </c:strRef>
          </c:tx>
          <c:dPt>
            <c:idx val="0"/>
            <c:bubble3D val="0"/>
            <c:spPr>
              <a:solidFill>
                <a:srgbClr val="92D050"/>
              </a:solidFill>
            </c:spPr>
            <c:extLst>
              <c:ext xmlns:c16="http://schemas.microsoft.com/office/drawing/2014/chart" uri="{C3380CC4-5D6E-409C-BE32-E72D297353CC}">
                <c16:uniqueId val="{00000000-9898-4B87-939D-D47B1872EA7B}"/>
              </c:ext>
            </c:extLst>
          </c:dPt>
          <c:dPt>
            <c:idx val="1"/>
            <c:bubble3D val="0"/>
            <c:spPr>
              <a:solidFill>
                <a:srgbClr val="FFC000"/>
              </a:solidFill>
            </c:spPr>
            <c:extLst>
              <c:ext xmlns:c16="http://schemas.microsoft.com/office/drawing/2014/chart" uri="{C3380CC4-5D6E-409C-BE32-E72D297353CC}">
                <c16:uniqueId val="{00000001-9898-4B87-939D-D47B1872EA7B}"/>
              </c:ext>
            </c:extLst>
          </c:dPt>
          <c:dPt>
            <c:idx val="2"/>
            <c:bubble3D val="0"/>
            <c:spPr>
              <a:solidFill>
                <a:srgbClr val="FF0000"/>
              </a:solidFill>
            </c:spPr>
            <c:extLst>
              <c:ext xmlns:c16="http://schemas.microsoft.com/office/drawing/2014/chart" uri="{C3380CC4-5D6E-409C-BE32-E72D297353CC}">
                <c16:uniqueId val="{00000002-9898-4B87-939D-D47B1872EA7B}"/>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Portfolio'!$AY$55:$AY$57</c:f>
              <c:strCache>
                <c:ptCount val="3"/>
                <c:pt idx="0">
                  <c:v>Green</c:v>
                </c:pt>
                <c:pt idx="1">
                  <c:v>Amber</c:v>
                </c:pt>
                <c:pt idx="2">
                  <c:v>Red</c:v>
                </c:pt>
              </c:strCache>
            </c:strRef>
          </c:cat>
          <c:val>
            <c:numRef>
              <c:f>'3b. Charts by Portfolio'!$BB$55:$BB$57</c:f>
              <c:numCache>
                <c:formatCode>0.00%</c:formatCode>
                <c:ptCount val="3"/>
                <c:pt idx="0">
                  <c:v>0</c:v>
                </c:pt>
                <c:pt idx="1">
                  <c:v>0</c:v>
                </c:pt>
                <c:pt idx="2">
                  <c:v>0</c:v>
                </c:pt>
              </c:numCache>
            </c:numRef>
          </c:val>
          <c:extLst>
            <c:ext xmlns:c16="http://schemas.microsoft.com/office/drawing/2014/chart" uri="{C3380CC4-5D6E-409C-BE32-E72D297353CC}">
              <c16:uniqueId val="{00000003-9898-4B87-939D-D47B1872EA7B}"/>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100">
                <a:latin typeface="Arial" pitchFamily="34" charset="0"/>
                <a:cs typeface="Arial" pitchFamily="34" charset="0"/>
              </a:rPr>
              <a:t>COMMUNITY</a:t>
            </a:r>
            <a:r>
              <a:rPr lang="en-GB" sz="1100" baseline="0">
                <a:latin typeface="Arial" pitchFamily="34" charset="0"/>
                <a:cs typeface="Arial" pitchFamily="34" charset="0"/>
              </a:rPr>
              <a:t> REGENERATION</a:t>
            </a:r>
            <a:endParaRPr lang="en-GB" sz="1100">
              <a:latin typeface="Arial" pitchFamily="34" charset="0"/>
              <a:cs typeface="Arial" pitchFamily="34" charset="0"/>
            </a:endParaRPr>
          </a:p>
          <a:p>
            <a:pPr>
              <a:defRPr lang="en-US"/>
            </a:pPr>
            <a:r>
              <a:rPr lang="en-GB" sz="1100">
                <a:latin typeface="Arial" pitchFamily="34" charset="0"/>
                <a:cs typeface="Arial" pitchFamily="34" charset="0"/>
              </a:rPr>
              <a:t>% of indicators for this priority only that are Red, Amber or Green </a:t>
            </a:r>
          </a:p>
        </c:rich>
      </c:tx>
      <c:overlay val="0"/>
    </c:title>
    <c:autoTitleDeleted val="0"/>
    <c:plotArea>
      <c:layout/>
      <c:lineChart>
        <c:grouping val="standard"/>
        <c:varyColors val="0"/>
        <c:ser>
          <c:idx val="0"/>
          <c:order val="0"/>
          <c:tx>
            <c:strRef>
              <c:f>'2b. Charts by Priority'!$AY$55</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FD6-404C-92E4-D5A1C46C6F90}"/>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D6-404C-92E4-D5A1C46C6F90}"/>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Priority'!$AZ$54:$BC$54</c:f>
              <c:strCache>
                <c:ptCount val="4"/>
                <c:pt idx="0">
                  <c:v>Q1</c:v>
                </c:pt>
                <c:pt idx="1">
                  <c:v>Q2</c:v>
                </c:pt>
                <c:pt idx="2">
                  <c:v>Q3</c:v>
                </c:pt>
                <c:pt idx="3">
                  <c:v>Q4</c:v>
                </c:pt>
              </c:strCache>
            </c:strRef>
          </c:cat>
          <c:val>
            <c:numRef>
              <c:f>'2b. Charts by Priority'!$AZ$55:$BC$55</c:f>
              <c:numCache>
                <c:formatCode>0.00%</c:formatCode>
                <c:ptCount val="4"/>
                <c:pt idx="0">
                  <c:v>0.88888888888888884</c:v>
                </c:pt>
                <c:pt idx="1">
                  <c:v>0</c:v>
                </c:pt>
                <c:pt idx="2">
                  <c:v>0</c:v>
                </c:pt>
                <c:pt idx="3">
                  <c:v>0</c:v>
                </c:pt>
              </c:numCache>
            </c:numRef>
          </c:val>
          <c:smooth val="0"/>
          <c:extLst>
            <c:ext xmlns:c16="http://schemas.microsoft.com/office/drawing/2014/chart" uri="{C3380CC4-5D6E-409C-BE32-E72D297353CC}">
              <c16:uniqueId val="{00000002-1FD6-404C-92E4-D5A1C46C6F90}"/>
            </c:ext>
          </c:extLst>
        </c:ser>
        <c:ser>
          <c:idx val="1"/>
          <c:order val="1"/>
          <c:tx>
            <c:strRef>
              <c:f>'2b. Charts by Priority'!$AY$56</c:f>
              <c:strCache>
                <c:ptCount val="1"/>
                <c:pt idx="0">
                  <c:v>Amber</c:v>
                </c:pt>
              </c:strCache>
            </c:strRef>
          </c:tx>
          <c:spPr>
            <a:ln>
              <a:solidFill>
                <a:srgbClr val="FFC000"/>
              </a:solidFill>
            </a:ln>
          </c:spPr>
          <c:marker>
            <c:symbol val="none"/>
          </c:marker>
          <c:dLbls>
            <c:dLbl>
              <c:idx val="0"/>
              <c:layout>
                <c:manualLayout>
                  <c:x val="-5.2035287103212514E-2"/>
                  <c:y val="-5.35117056856187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FD6-404C-92E4-D5A1C46C6F90}"/>
                </c:ext>
              </c:extLst>
            </c:dLbl>
            <c:dLbl>
              <c:idx val="1"/>
              <c:layout>
                <c:manualLayout>
                  <c:x val="-5.4644550522530692E-2"/>
                  <c:y val="-4.90523968784840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FD6-404C-92E4-D5A1C46C6F90}"/>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FD6-404C-92E4-D5A1C46C6F90}"/>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FD6-404C-92E4-D5A1C46C6F90}"/>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Priority'!$AZ$54:$BC$54</c:f>
              <c:strCache>
                <c:ptCount val="4"/>
                <c:pt idx="0">
                  <c:v>Q1</c:v>
                </c:pt>
                <c:pt idx="1">
                  <c:v>Q2</c:v>
                </c:pt>
                <c:pt idx="2">
                  <c:v>Q3</c:v>
                </c:pt>
                <c:pt idx="3">
                  <c:v>Q4</c:v>
                </c:pt>
              </c:strCache>
            </c:strRef>
          </c:cat>
          <c:val>
            <c:numRef>
              <c:f>'2b. Charts by Priority'!$AZ$56:$BC$56</c:f>
              <c:numCache>
                <c:formatCode>0.00%</c:formatCode>
                <c:ptCount val="4"/>
                <c:pt idx="0">
                  <c:v>3.7037037037037035E-2</c:v>
                </c:pt>
                <c:pt idx="1">
                  <c:v>0</c:v>
                </c:pt>
                <c:pt idx="2">
                  <c:v>0</c:v>
                </c:pt>
                <c:pt idx="3">
                  <c:v>0</c:v>
                </c:pt>
              </c:numCache>
            </c:numRef>
          </c:val>
          <c:smooth val="0"/>
          <c:extLst>
            <c:ext xmlns:c16="http://schemas.microsoft.com/office/drawing/2014/chart" uri="{C3380CC4-5D6E-409C-BE32-E72D297353CC}">
              <c16:uniqueId val="{00000007-1FD6-404C-92E4-D5A1C46C6F90}"/>
            </c:ext>
          </c:extLst>
        </c:ser>
        <c:ser>
          <c:idx val="2"/>
          <c:order val="2"/>
          <c:tx>
            <c:strRef>
              <c:f>'2b. Charts by Priority'!$AY$57</c:f>
              <c:strCache>
                <c:ptCount val="1"/>
                <c:pt idx="0">
                  <c:v>Red</c:v>
                </c:pt>
              </c:strCache>
            </c:strRef>
          </c:tx>
          <c:spPr>
            <a:ln>
              <a:solidFill>
                <a:srgbClr val="FF0000"/>
              </a:solidFill>
            </a:ln>
          </c:spPr>
          <c:marker>
            <c:symbol val="none"/>
          </c:marker>
          <c:dLbls>
            <c:dLbl>
              <c:idx val="1"/>
              <c:layout>
                <c:manualLayout>
                  <c:x val="-4.9426023683893823E-2"/>
                  <c:y val="8.918617614269822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FD6-404C-92E4-D5A1C46C6F90}"/>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FD6-404C-92E4-D5A1C46C6F90}"/>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FD6-404C-92E4-D5A1C46C6F90}"/>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Priority'!$AZ$54:$BC$54</c:f>
              <c:strCache>
                <c:ptCount val="4"/>
                <c:pt idx="0">
                  <c:v>Q1</c:v>
                </c:pt>
                <c:pt idx="1">
                  <c:v>Q2</c:v>
                </c:pt>
                <c:pt idx="2">
                  <c:v>Q3</c:v>
                </c:pt>
                <c:pt idx="3">
                  <c:v>Q4</c:v>
                </c:pt>
              </c:strCache>
            </c:strRef>
          </c:cat>
          <c:val>
            <c:numRef>
              <c:f>'2b. Charts by Priority'!$AZ$57:$BC$57</c:f>
              <c:numCache>
                <c:formatCode>0.00%</c:formatCode>
                <c:ptCount val="4"/>
                <c:pt idx="0">
                  <c:v>7.407407407407407E-2</c:v>
                </c:pt>
                <c:pt idx="1">
                  <c:v>0</c:v>
                </c:pt>
                <c:pt idx="2">
                  <c:v>0</c:v>
                </c:pt>
                <c:pt idx="3">
                  <c:v>0</c:v>
                </c:pt>
              </c:numCache>
            </c:numRef>
          </c:val>
          <c:smooth val="0"/>
          <c:extLst>
            <c:ext xmlns:c16="http://schemas.microsoft.com/office/drawing/2014/chart" uri="{C3380CC4-5D6E-409C-BE32-E72D297353CC}">
              <c16:uniqueId val="{0000000B-1FD6-404C-92E4-D5A1C46C6F90}"/>
            </c:ext>
          </c:extLst>
        </c:ser>
        <c:dLbls>
          <c:showLegendKey val="0"/>
          <c:showVal val="1"/>
          <c:showCatName val="0"/>
          <c:showSerName val="0"/>
          <c:showPercent val="0"/>
          <c:showBubbleSize val="0"/>
        </c:dLbls>
        <c:smooth val="0"/>
        <c:axId val="512557984"/>
        <c:axId val="512560336"/>
      </c:lineChart>
      <c:catAx>
        <c:axId val="512557984"/>
        <c:scaling>
          <c:orientation val="minMax"/>
        </c:scaling>
        <c:delete val="0"/>
        <c:axPos val="b"/>
        <c:numFmt formatCode="General" sourceLinked="0"/>
        <c:majorTickMark val="out"/>
        <c:minorTickMark val="none"/>
        <c:tickLblPos val="nextTo"/>
        <c:txPr>
          <a:bodyPr/>
          <a:lstStyle/>
          <a:p>
            <a:pPr>
              <a:defRPr lang="en-US"/>
            </a:pPr>
            <a:endParaRPr lang="en-US"/>
          </a:p>
        </c:txPr>
        <c:crossAx val="512560336"/>
        <c:crosses val="autoZero"/>
        <c:auto val="1"/>
        <c:lblAlgn val="ctr"/>
        <c:lblOffset val="100"/>
        <c:noMultiLvlLbl val="0"/>
      </c:catAx>
      <c:valAx>
        <c:axId val="512560336"/>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512557984"/>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Environment and Climate Change</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Portfolio'!$BC$54</c:f>
              <c:strCache>
                <c:ptCount val="1"/>
                <c:pt idx="0">
                  <c:v>Q4</c:v>
                </c:pt>
              </c:strCache>
            </c:strRef>
          </c:tx>
          <c:dPt>
            <c:idx val="0"/>
            <c:bubble3D val="0"/>
            <c:spPr>
              <a:solidFill>
                <a:srgbClr val="92D050"/>
              </a:solidFill>
            </c:spPr>
            <c:extLst>
              <c:ext xmlns:c16="http://schemas.microsoft.com/office/drawing/2014/chart" uri="{C3380CC4-5D6E-409C-BE32-E72D297353CC}">
                <c16:uniqueId val="{00000000-8108-493F-A60B-568B8104004D}"/>
              </c:ext>
            </c:extLst>
          </c:dPt>
          <c:dPt>
            <c:idx val="1"/>
            <c:bubble3D val="0"/>
            <c:spPr>
              <a:solidFill>
                <a:srgbClr val="FFC000"/>
              </a:solidFill>
            </c:spPr>
            <c:extLst>
              <c:ext xmlns:c16="http://schemas.microsoft.com/office/drawing/2014/chart" uri="{C3380CC4-5D6E-409C-BE32-E72D297353CC}">
                <c16:uniqueId val="{00000001-8108-493F-A60B-568B8104004D}"/>
              </c:ext>
            </c:extLst>
          </c:dPt>
          <c:dPt>
            <c:idx val="2"/>
            <c:bubble3D val="0"/>
            <c:spPr>
              <a:solidFill>
                <a:srgbClr val="FF0000"/>
              </a:solidFill>
            </c:spPr>
            <c:extLst>
              <c:ext xmlns:c16="http://schemas.microsoft.com/office/drawing/2014/chart" uri="{C3380CC4-5D6E-409C-BE32-E72D297353CC}">
                <c16:uniqueId val="{00000002-8108-493F-A60B-568B8104004D}"/>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Portfolio'!$AY$55:$AY$57</c:f>
              <c:strCache>
                <c:ptCount val="3"/>
                <c:pt idx="0">
                  <c:v>Green</c:v>
                </c:pt>
                <c:pt idx="1">
                  <c:v>Amber</c:v>
                </c:pt>
                <c:pt idx="2">
                  <c:v>Red</c:v>
                </c:pt>
              </c:strCache>
            </c:strRef>
          </c:cat>
          <c:val>
            <c:numRef>
              <c:f>'3b. Charts by Portfolio'!$BC$55:$BC$57</c:f>
              <c:numCache>
                <c:formatCode>0.00%</c:formatCode>
                <c:ptCount val="3"/>
                <c:pt idx="0">
                  <c:v>0</c:v>
                </c:pt>
                <c:pt idx="1">
                  <c:v>0</c:v>
                </c:pt>
                <c:pt idx="2">
                  <c:v>0</c:v>
                </c:pt>
              </c:numCache>
            </c:numRef>
          </c:val>
          <c:extLst>
            <c:ext xmlns:c16="http://schemas.microsoft.com/office/drawing/2014/chart" uri="{C3380CC4-5D6E-409C-BE32-E72D297353CC}">
              <c16:uniqueId val="{00000003-8108-493F-A60B-568B8104004D}"/>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200" u="sng">
                <a:latin typeface="Arial" pitchFamily="34" charset="0"/>
                <a:cs typeface="Arial" pitchFamily="34" charset="0"/>
              </a:rPr>
              <a:t>Finance,</a:t>
            </a:r>
            <a:r>
              <a:rPr lang="en-GB" sz="1200" u="sng" baseline="0">
                <a:latin typeface="Arial" pitchFamily="34" charset="0"/>
                <a:cs typeface="Arial" pitchFamily="34" charset="0"/>
              </a:rPr>
              <a:t> Treasury Management and Communications</a:t>
            </a:r>
            <a:endParaRPr lang="en-GB" sz="1200" u="sng">
              <a:latin typeface="Arial" pitchFamily="34" charset="0"/>
              <a:cs typeface="Arial" pitchFamily="34" charset="0"/>
            </a:endParaRPr>
          </a:p>
          <a:p>
            <a:pPr>
              <a:defRPr lang="en-US"/>
            </a:pPr>
            <a:r>
              <a:rPr lang="en-GB" sz="1100" b="1" i="0" baseline="0">
                <a:latin typeface="Arial" pitchFamily="34" charset="0"/>
                <a:cs typeface="Arial" pitchFamily="34" charset="0"/>
              </a:rPr>
              <a:t>% of indicators for this portfolio that are Red, Amber or Green </a:t>
            </a:r>
          </a:p>
        </c:rich>
      </c:tx>
      <c:overlay val="0"/>
    </c:title>
    <c:autoTitleDeleted val="0"/>
    <c:plotArea>
      <c:layout/>
      <c:lineChart>
        <c:grouping val="standard"/>
        <c:varyColors val="0"/>
        <c:ser>
          <c:idx val="0"/>
          <c:order val="0"/>
          <c:tx>
            <c:strRef>
              <c:f>'3b. Charts by Portfolio'!$AY$71</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16F-44FD-9A20-5F0AA50C575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16F-44FD-9A20-5F0AA50C5759}"/>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Portfolio'!$AZ$70:$BC$70</c:f>
              <c:strCache>
                <c:ptCount val="4"/>
                <c:pt idx="0">
                  <c:v>Q1</c:v>
                </c:pt>
                <c:pt idx="1">
                  <c:v>Q2</c:v>
                </c:pt>
                <c:pt idx="2">
                  <c:v>Q3</c:v>
                </c:pt>
                <c:pt idx="3">
                  <c:v>Q4</c:v>
                </c:pt>
              </c:strCache>
            </c:strRef>
          </c:cat>
          <c:val>
            <c:numRef>
              <c:f>'3b. Charts by Portfolio'!$AZ$71:$BC$71</c:f>
              <c:numCache>
                <c:formatCode>0.00%</c:formatCode>
                <c:ptCount val="4"/>
                <c:pt idx="0">
                  <c:v>1</c:v>
                </c:pt>
                <c:pt idx="1">
                  <c:v>0</c:v>
                </c:pt>
                <c:pt idx="2">
                  <c:v>0</c:v>
                </c:pt>
                <c:pt idx="3">
                  <c:v>0</c:v>
                </c:pt>
              </c:numCache>
            </c:numRef>
          </c:val>
          <c:smooth val="0"/>
          <c:extLst>
            <c:ext xmlns:c16="http://schemas.microsoft.com/office/drawing/2014/chart" uri="{C3380CC4-5D6E-409C-BE32-E72D297353CC}">
              <c16:uniqueId val="{00000002-016F-44FD-9A20-5F0AA50C5759}"/>
            </c:ext>
          </c:extLst>
        </c:ser>
        <c:ser>
          <c:idx val="1"/>
          <c:order val="1"/>
          <c:tx>
            <c:strRef>
              <c:f>'3b. Charts by Portfolio'!$AY$72</c:f>
              <c:strCache>
                <c:ptCount val="1"/>
                <c:pt idx="0">
                  <c:v>Amber</c:v>
                </c:pt>
              </c:strCache>
            </c:strRef>
          </c:tx>
          <c:spPr>
            <a:ln>
              <a:solidFill>
                <a:srgbClr val="FFC000"/>
              </a:solidFill>
            </a:ln>
          </c:spPr>
          <c:marker>
            <c:symbol val="none"/>
          </c:marker>
          <c:dLbls>
            <c:dLbl>
              <c:idx val="0"/>
              <c:layout>
                <c:manualLayout>
                  <c:x val="-5.2035287103212514E-2"/>
                  <c:y val="-5.35117056856187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16F-44FD-9A20-5F0AA50C5759}"/>
                </c:ext>
              </c:extLst>
            </c:dLbl>
            <c:dLbl>
              <c:idx val="1"/>
              <c:layout>
                <c:manualLayout>
                  <c:x val="-5.4644550522530692E-2"/>
                  <c:y val="-4.90523968784840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16F-44FD-9A20-5F0AA50C5759}"/>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16F-44FD-9A20-5F0AA50C575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16F-44FD-9A20-5F0AA50C5759}"/>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Portfolio'!$AZ$70:$BC$70</c:f>
              <c:strCache>
                <c:ptCount val="4"/>
                <c:pt idx="0">
                  <c:v>Q1</c:v>
                </c:pt>
                <c:pt idx="1">
                  <c:v>Q2</c:v>
                </c:pt>
                <c:pt idx="2">
                  <c:v>Q3</c:v>
                </c:pt>
                <c:pt idx="3">
                  <c:v>Q4</c:v>
                </c:pt>
              </c:strCache>
            </c:strRef>
          </c:cat>
          <c:val>
            <c:numRef>
              <c:f>'3b. Charts by Portfolio'!$AZ$72:$BC$72</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7-016F-44FD-9A20-5F0AA50C5759}"/>
            </c:ext>
          </c:extLst>
        </c:ser>
        <c:ser>
          <c:idx val="2"/>
          <c:order val="2"/>
          <c:tx>
            <c:strRef>
              <c:f>'3b. Charts by Portfolio'!$AY$73</c:f>
              <c:strCache>
                <c:ptCount val="1"/>
                <c:pt idx="0">
                  <c:v>Red</c:v>
                </c:pt>
              </c:strCache>
            </c:strRef>
          </c:tx>
          <c:spPr>
            <a:ln>
              <a:solidFill>
                <a:srgbClr val="FF0000"/>
              </a:solidFill>
            </a:ln>
          </c:spPr>
          <c:marker>
            <c:symbol val="none"/>
          </c:marker>
          <c:dLbls>
            <c:dLbl>
              <c:idx val="1"/>
              <c:layout>
                <c:manualLayout>
                  <c:x val="-4.9426023683893823E-2"/>
                  <c:y val="8.918617614269822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16F-44FD-9A20-5F0AA50C5759}"/>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16F-44FD-9A20-5F0AA50C575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16F-44FD-9A20-5F0AA50C5759}"/>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Portfolio'!$AZ$70:$BC$70</c:f>
              <c:strCache>
                <c:ptCount val="4"/>
                <c:pt idx="0">
                  <c:v>Q1</c:v>
                </c:pt>
                <c:pt idx="1">
                  <c:v>Q2</c:v>
                </c:pt>
                <c:pt idx="2">
                  <c:v>Q3</c:v>
                </c:pt>
                <c:pt idx="3">
                  <c:v>Q4</c:v>
                </c:pt>
              </c:strCache>
            </c:strRef>
          </c:cat>
          <c:val>
            <c:numRef>
              <c:f>'3b. Charts by Portfolio'!$AZ$73:$BC$73</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B-016F-44FD-9A20-5F0AA50C5759}"/>
            </c:ext>
          </c:extLst>
        </c:ser>
        <c:dLbls>
          <c:showLegendKey val="0"/>
          <c:showVal val="1"/>
          <c:showCatName val="0"/>
          <c:showSerName val="0"/>
          <c:showPercent val="0"/>
          <c:showBubbleSize val="0"/>
        </c:dLbls>
        <c:smooth val="0"/>
        <c:axId val="430292384"/>
        <c:axId val="430290816"/>
      </c:lineChart>
      <c:catAx>
        <c:axId val="430292384"/>
        <c:scaling>
          <c:orientation val="minMax"/>
        </c:scaling>
        <c:delete val="0"/>
        <c:axPos val="b"/>
        <c:numFmt formatCode="General" sourceLinked="0"/>
        <c:majorTickMark val="out"/>
        <c:minorTickMark val="none"/>
        <c:tickLblPos val="nextTo"/>
        <c:txPr>
          <a:bodyPr/>
          <a:lstStyle/>
          <a:p>
            <a:pPr>
              <a:defRPr lang="en-US"/>
            </a:pPr>
            <a:endParaRPr lang="en-US"/>
          </a:p>
        </c:txPr>
        <c:crossAx val="430290816"/>
        <c:crosses val="autoZero"/>
        <c:auto val="1"/>
        <c:lblAlgn val="ctr"/>
        <c:lblOffset val="100"/>
        <c:noMultiLvlLbl val="0"/>
      </c:catAx>
      <c:valAx>
        <c:axId val="430290816"/>
        <c:scaling>
          <c:orientation val="minMax"/>
        </c:scaling>
        <c:delete val="0"/>
        <c:axPos val="l"/>
        <c:majorGridlines/>
        <c:numFmt formatCode="0.00%" sourceLinked="1"/>
        <c:majorTickMark val="out"/>
        <c:minorTickMark val="none"/>
        <c:tickLblPos val="nextTo"/>
        <c:txPr>
          <a:bodyPr/>
          <a:lstStyle/>
          <a:p>
            <a:pPr>
              <a:defRPr lang="en-US"/>
            </a:pPr>
            <a:endParaRPr lang="en-US"/>
          </a:p>
        </c:txPr>
        <c:crossAx val="430292384"/>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800" b="1" i="0" u="sng" baseline="0">
                <a:effectLst/>
              </a:rPr>
              <a:t>Finance, Treasury Management and Communications</a:t>
            </a:r>
            <a:endParaRPr lang="en-GB">
              <a:effectLst/>
            </a:endParaRPr>
          </a:p>
          <a:p>
            <a:pPr>
              <a:defRPr lang="en-US"/>
            </a:pPr>
            <a:r>
              <a:rPr lang="en-US" baseline="0"/>
              <a:t>- </a:t>
            </a:r>
            <a:r>
              <a:rPr lang="en-US"/>
              <a:t>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Portfolio'!$AZ$70</c:f>
              <c:strCache>
                <c:ptCount val="1"/>
                <c:pt idx="0">
                  <c:v>Q1</c:v>
                </c:pt>
              </c:strCache>
            </c:strRef>
          </c:tx>
          <c:dPt>
            <c:idx val="0"/>
            <c:bubble3D val="0"/>
            <c:spPr>
              <a:solidFill>
                <a:srgbClr val="92D050"/>
              </a:solidFill>
            </c:spPr>
            <c:extLst>
              <c:ext xmlns:c16="http://schemas.microsoft.com/office/drawing/2014/chart" uri="{C3380CC4-5D6E-409C-BE32-E72D297353CC}">
                <c16:uniqueId val="{00000000-2CC4-4DCF-972D-828886DB5E2C}"/>
              </c:ext>
            </c:extLst>
          </c:dPt>
          <c:dPt>
            <c:idx val="1"/>
            <c:bubble3D val="0"/>
            <c:spPr>
              <a:solidFill>
                <a:srgbClr val="FFC000"/>
              </a:solidFill>
            </c:spPr>
            <c:extLst>
              <c:ext xmlns:c16="http://schemas.microsoft.com/office/drawing/2014/chart" uri="{C3380CC4-5D6E-409C-BE32-E72D297353CC}">
                <c16:uniqueId val="{00000001-2CC4-4DCF-972D-828886DB5E2C}"/>
              </c:ext>
            </c:extLst>
          </c:dPt>
          <c:dPt>
            <c:idx val="2"/>
            <c:bubble3D val="0"/>
            <c:spPr>
              <a:solidFill>
                <a:srgbClr val="FF0000"/>
              </a:solidFill>
            </c:spPr>
            <c:extLst>
              <c:ext xmlns:c16="http://schemas.microsoft.com/office/drawing/2014/chart" uri="{C3380CC4-5D6E-409C-BE32-E72D297353CC}">
                <c16:uniqueId val="{00000002-2CC4-4DCF-972D-828886DB5E2C}"/>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Portfolio'!$AY$71:$AY$73</c:f>
              <c:strCache>
                <c:ptCount val="3"/>
                <c:pt idx="0">
                  <c:v>Green</c:v>
                </c:pt>
                <c:pt idx="1">
                  <c:v>Amber</c:v>
                </c:pt>
                <c:pt idx="2">
                  <c:v>Red</c:v>
                </c:pt>
              </c:strCache>
            </c:strRef>
          </c:cat>
          <c:val>
            <c:numRef>
              <c:f>'3b. Charts by Portfolio'!$AZ$71:$AZ$73</c:f>
              <c:numCache>
                <c:formatCode>0.00%</c:formatCode>
                <c:ptCount val="3"/>
                <c:pt idx="0">
                  <c:v>1</c:v>
                </c:pt>
                <c:pt idx="1">
                  <c:v>0</c:v>
                </c:pt>
                <c:pt idx="2">
                  <c:v>0</c:v>
                </c:pt>
              </c:numCache>
            </c:numRef>
          </c:val>
          <c:extLst>
            <c:ext xmlns:c16="http://schemas.microsoft.com/office/drawing/2014/chart" uri="{C3380CC4-5D6E-409C-BE32-E72D297353CC}">
              <c16:uniqueId val="{00000003-2CC4-4DCF-972D-828886DB5E2C}"/>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Finance, Treasury Management and Communications</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Portfolio'!$BA$70</c:f>
              <c:strCache>
                <c:ptCount val="1"/>
                <c:pt idx="0">
                  <c:v>Q2</c:v>
                </c:pt>
              </c:strCache>
            </c:strRef>
          </c:tx>
          <c:dPt>
            <c:idx val="0"/>
            <c:bubble3D val="0"/>
            <c:spPr>
              <a:solidFill>
                <a:srgbClr val="92D050"/>
              </a:solidFill>
            </c:spPr>
            <c:extLst>
              <c:ext xmlns:c16="http://schemas.microsoft.com/office/drawing/2014/chart" uri="{C3380CC4-5D6E-409C-BE32-E72D297353CC}">
                <c16:uniqueId val="{00000000-B009-44DB-8D6B-7B084F70A94C}"/>
              </c:ext>
            </c:extLst>
          </c:dPt>
          <c:dPt>
            <c:idx val="1"/>
            <c:bubble3D val="0"/>
            <c:spPr>
              <a:solidFill>
                <a:srgbClr val="FFC000"/>
              </a:solidFill>
            </c:spPr>
            <c:extLst>
              <c:ext xmlns:c16="http://schemas.microsoft.com/office/drawing/2014/chart" uri="{C3380CC4-5D6E-409C-BE32-E72D297353CC}">
                <c16:uniqueId val="{00000001-B009-44DB-8D6B-7B084F70A94C}"/>
              </c:ext>
            </c:extLst>
          </c:dPt>
          <c:dPt>
            <c:idx val="2"/>
            <c:bubble3D val="0"/>
            <c:spPr>
              <a:solidFill>
                <a:srgbClr val="FF0000"/>
              </a:solidFill>
            </c:spPr>
            <c:extLst>
              <c:ext xmlns:c16="http://schemas.microsoft.com/office/drawing/2014/chart" uri="{C3380CC4-5D6E-409C-BE32-E72D297353CC}">
                <c16:uniqueId val="{00000002-B009-44DB-8D6B-7B084F70A94C}"/>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Portfolio'!$AY$71:$AY$73</c:f>
              <c:strCache>
                <c:ptCount val="3"/>
                <c:pt idx="0">
                  <c:v>Green</c:v>
                </c:pt>
                <c:pt idx="1">
                  <c:v>Amber</c:v>
                </c:pt>
                <c:pt idx="2">
                  <c:v>Red</c:v>
                </c:pt>
              </c:strCache>
            </c:strRef>
          </c:cat>
          <c:val>
            <c:numRef>
              <c:f>'3b. Charts by Portfolio'!$BA$71:$BA$73</c:f>
              <c:numCache>
                <c:formatCode>0.00%</c:formatCode>
                <c:ptCount val="3"/>
                <c:pt idx="0">
                  <c:v>0</c:v>
                </c:pt>
                <c:pt idx="1">
                  <c:v>0</c:v>
                </c:pt>
                <c:pt idx="2">
                  <c:v>0</c:v>
                </c:pt>
              </c:numCache>
            </c:numRef>
          </c:val>
          <c:extLst>
            <c:ext xmlns:c16="http://schemas.microsoft.com/office/drawing/2014/chart" uri="{C3380CC4-5D6E-409C-BE32-E72D297353CC}">
              <c16:uniqueId val="{00000003-B009-44DB-8D6B-7B084F70A94C}"/>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Finance, Treasury Management and Communications</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Portfolio'!$BB$70</c:f>
              <c:strCache>
                <c:ptCount val="1"/>
                <c:pt idx="0">
                  <c:v>Q3</c:v>
                </c:pt>
              </c:strCache>
            </c:strRef>
          </c:tx>
          <c:dPt>
            <c:idx val="0"/>
            <c:bubble3D val="0"/>
            <c:spPr>
              <a:solidFill>
                <a:srgbClr val="92D050"/>
              </a:solidFill>
            </c:spPr>
            <c:extLst>
              <c:ext xmlns:c16="http://schemas.microsoft.com/office/drawing/2014/chart" uri="{C3380CC4-5D6E-409C-BE32-E72D297353CC}">
                <c16:uniqueId val="{00000000-8324-40E8-AEBE-C378BF949D0A}"/>
              </c:ext>
            </c:extLst>
          </c:dPt>
          <c:dPt>
            <c:idx val="1"/>
            <c:bubble3D val="0"/>
            <c:spPr>
              <a:solidFill>
                <a:srgbClr val="FFC000"/>
              </a:solidFill>
            </c:spPr>
            <c:extLst>
              <c:ext xmlns:c16="http://schemas.microsoft.com/office/drawing/2014/chart" uri="{C3380CC4-5D6E-409C-BE32-E72D297353CC}">
                <c16:uniqueId val="{00000001-8324-40E8-AEBE-C378BF949D0A}"/>
              </c:ext>
            </c:extLst>
          </c:dPt>
          <c:dPt>
            <c:idx val="2"/>
            <c:bubble3D val="0"/>
            <c:spPr>
              <a:solidFill>
                <a:srgbClr val="FF0000"/>
              </a:solidFill>
            </c:spPr>
            <c:extLst>
              <c:ext xmlns:c16="http://schemas.microsoft.com/office/drawing/2014/chart" uri="{C3380CC4-5D6E-409C-BE32-E72D297353CC}">
                <c16:uniqueId val="{00000002-8324-40E8-AEBE-C378BF949D0A}"/>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Portfolio'!$AY$71:$AY$73</c:f>
              <c:strCache>
                <c:ptCount val="3"/>
                <c:pt idx="0">
                  <c:v>Green</c:v>
                </c:pt>
                <c:pt idx="1">
                  <c:v>Amber</c:v>
                </c:pt>
                <c:pt idx="2">
                  <c:v>Red</c:v>
                </c:pt>
              </c:strCache>
            </c:strRef>
          </c:cat>
          <c:val>
            <c:numRef>
              <c:f>'3b. Charts by Portfolio'!$BB$71:$BB$73</c:f>
              <c:numCache>
                <c:formatCode>0.00%</c:formatCode>
                <c:ptCount val="3"/>
                <c:pt idx="0">
                  <c:v>0</c:v>
                </c:pt>
                <c:pt idx="1">
                  <c:v>0</c:v>
                </c:pt>
                <c:pt idx="2">
                  <c:v>0</c:v>
                </c:pt>
              </c:numCache>
            </c:numRef>
          </c:val>
          <c:extLst>
            <c:ext xmlns:c16="http://schemas.microsoft.com/office/drawing/2014/chart" uri="{C3380CC4-5D6E-409C-BE32-E72D297353CC}">
              <c16:uniqueId val="{00000003-8324-40E8-AEBE-C378BF949D0A}"/>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Finance, Treasury Management and Communications</a:t>
            </a:r>
            <a:endParaRPr lang="en-GB">
              <a:effectLst/>
            </a:endParaRPr>
          </a:p>
          <a:p>
            <a:pPr marL="0" marR="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Portfolio'!$BC$70</c:f>
              <c:strCache>
                <c:ptCount val="1"/>
                <c:pt idx="0">
                  <c:v>Q4</c:v>
                </c:pt>
              </c:strCache>
            </c:strRef>
          </c:tx>
          <c:dPt>
            <c:idx val="0"/>
            <c:bubble3D val="0"/>
            <c:spPr>
              <a:solidFill>
                <a:srgbClr val="92D050"/>
              </a:solidFill>
            </c:spPr>
            <c:extLst>
              <c:ext xmlns:c16="http://schemas.microsoft.com/office/drawing/2014/chart" uri="{C3380CC4-5D6E-409C-BE32-E72D297353CC}">
                <c16:uniqueId val="{00000000-ECD8-4549-A281-844D2CE821B1}"/>
              </c:ext>
            </c:extLst>
          </c:dPt>
          <c:dPt>
            <c:idx val="1"/>
            <c:bubble3D val="0"/>
            <c:spPr>
              <a:solidFill>
                <a:srgbClr val="FFC000"/>
              </a:solidFill>
            </c:spPr>
            <c:extLst>
              <c:ext xmlns:c16="http://schemas.microsoft.com/office/drawing/2014/chart" uri="{C3380CC4-5D6E-409C-BE32-E72D297353CC}">
                <c16:uniqueId val="{00000001-ECD8-4549-A281-844D2CE821B1}"/>
              </c:ext>
            </c:extLst>
          </c:dPt>
          <c:dPt>
            <c:idx val="2"/>
            <c:bubble3D val="0"/>
            <c:spPr>
              <a:solidFill>
                <a:srgbClr val="FF0000"/>
              </a:solidFill>
            </c:spPr>
            <c:extLst>
              <c:ext xmlns:c16="http://schemas.microsoft.com/office/drawing/2014/chart" uri="{C3380CC4-5D6E-409C-BE32-E72D297353CC}">
                <c16:uniqueId val="{00000002-ECD8-4549-A281-844D2CE821B1}"/>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Portfolio'!$AY$71:$AY$73</c:f>
              <c:strCache>
                <c:ptCount val="3"/>
                <c:pt idx="0">
                  <c:v>Green</c:v>
                </c:pt>
                <c:pt idx="1">
                  <c:v>Amber</c:v>
                </c:pt>
                <c:pt idx="2">
                  <c:v>Red</c:v>
                </c:pt>
              </c:strCache>
            </c:strRef>
          </c:cat>
          <c:val>
            <c:numRef>
              <c:f>'3b. Charts by Portfolio'!$BC$71:$BC$73</c:f>
              <c:numCache>
                <c:formatCode>0.00%</c:formatCode>
                <c:ptCount val="3"/>
                <c:pt idx="0">
                  <c:v>0</c:v>
                </c:pt>
                <c:pt idx="1">
                  <c:v>0</c:v>
                </c:pt>
                <c:pt idx="2">
                  <c:v>0</c:v>
                </c:pt>
              </c:numCache>
            </c:numRef>
          </c:val>
          <c:extLst>
            <c:ext xmlns:c16="http://schemas.microsoft.com/office/drawing/2014/chart" uri="{C3380CC4-5D6E-409C-BE32-E72D297353CC}">
              <c16:uniqueId val="{00000003-ECD8-4549-A281-844D2CE821B1}"/>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a:t>ALL TARGETS -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9BDF-4743-8367-D995DA49E225}"/>
              </c:ext>
            </c:extLst>
          </c:dPt>
          <c:dPt>
            <c:idx val="1"/>
            <c:bubble3D val="0"/>
            <c:spPr>
              <a:solidFill>
                <a:srgbClr val="FFC000"/>
              </a:solidFill>
            </c:spPr>
            <c:extLst>
              <c:ext xmlns:c16="http://schemas.microsoft.com/office/drawing/2014/chart" uri="{C3380CC4-5D6E-409C-BE32-E72D297353CC}">
                <c16:uniqueId val="{00000001-9BDF-4743-8367-D995DA49E225}"/>
              </c:ext>
            </c:extLst>
          </c:dPt>
          <c:dPt>
            <c:idx val="2"/>
            <c:bubble3D val="0"/>
            <c:spPr>
              <a:solidFill>
                <a:srgbClr val="FF0000"/>
              </a:solidFill>
            </c:spPr>
            <c:extLst>
              <c:ext xmlns:c16="http://schemas.microsoft.com/office/drawing/2014/chart" uri="{C3380CC4-5D6E-409C-BE32-E72D297353CC}">
                <c16:uniqueId val="{00000002-9BDF-4743-8367-D995DA49E225}"/>
              </c:ext>
            </c:extLst>
          </c:dPt>
          <c:dLbls>
            <c:delete val="1"/>
          </c:dLbls>
          <c:cat>
            <c:strRef>
              <c:f>'2b. Charts by Priority'!$AY$7:$AY$9</c:f>
              <c:strCache>
                <c:ptCount val="3"/>
                <c:pt idx="0">
                  <c:v>Green</c:v>
                </c:pt>
                <c:pt idx="1">
                  <c:v>Amber</c:v>
                </c:pt>
                <c:pt idx="2">
                  <c:v>Red</c:v>
                </c:pt>
              </c:strCache>
            </c:strRef>
          </c:cat>
          <c:val>
            <c:numRef>
              <c:f>'2b. Charts by Priority'!$AZ$7:$AZ$9</c:f>
              <c:numCache>
                <c:formatCode>0.00%</c:formatCode>
                <c:ptCount val="3"/>
                <c:pt idx="0">
                  <c:v>0.96590909090909094</c:v>
                </c:pt>
                <c:pt idx="1">
                  <c:v>1.1363636363636364E-2</c:v>
                </c:pt>
                <c:pt idx="2">
                  <c:v>2.2727272727272728E-2</c:v>
                </c:pt>
              </c:numCache>
            </c:numRef>
          </c:val>
          <c:extLst>
            <c:ext xmlns:c16="http://schemas.microsoft.com/office/drawing/2014/chart" uri="{C3380CC4-5D6E-409C-BE32-E72D297353CC}">
              <c16:uniqueId val="{00000003-9BDF-4743-8367-D995DA49E225}"/>
            </c:ext>
          </c:extLst>
        </c:ser>
        <c:dLbls>
          <c:showLegendKey val="0"/>
          <c:showVal val="0"/>
          <c:showCatName val="1"/>
          <c:showSerName val="0"/>
          <c:showPercent val="1"/>
          <c:showBubbleSize val="0"/>
          <c:showLeaderLines val="1"/>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a:t>VALUE FOR MONEY COUNCIL -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96B7-4A38-A51C-3A27625D9AE4}"/>
              </c:ext>
            </c:extLst>
          </c:dPt>
          <c:dPt>
            <c:idx val="1"/>
            <c:bubble3D val="0"/>
            <c:spPr>
              <a:solidFill>
                <a:srgbClr val="FFC000"/>
              </a:solidFill>
            </c:spPr>
            <c:extLst>
              <c:ext xmlns:c16="http://schemas.microsoft.com/office/drawing/2014/chart" uri="{C3380CC4-5D6E-409C-BE32-E72D297353CC}">
                <c16:uniqueId val="{00000001-96B7-4A38-A51C-3A27625D9AE4}"/>
              </c:ext>
            </c:extLst>
          </c:dPt>
          <c:dPt>
            <c:idx val="2"/>
            <c:bubble3D val="0"/>
            <c:spPr>
              <a:solidFill>
                <a:srgbClr val="FF0000"/>
              </a:solidFill>
            </c:spPr>
            <c:extLst>
              <c:ext xmlns:c16="http://schemas.microsoft.com/office/drawing/2014/chart" uri="{C3380CC4-5D6E-409C-BE32-E72D297353CC}">
                <c16:uniqueId val="{00000002-96B7-4A38-A51C-3A27625D9AE4}"/>
              </c:ext>
            </c:extLst>
          </c:dPt>
          <c:cat>
            <c:strRef>
              <c:f>'2b. Charts by Priority'!$AY$23:$AY$25</c:f>
              <c:strCache>
                <c:ptCount val="3"/>
                <c:pt idx="0">
                  <c:v>Green</c:v>
                </c:pt>
                <c:pt idx="1">
                  <c:v>Amber</c:v>
                </c:pt>
                <c:pt idx="2">
                  <c:v>Red</c:v>
                </c:pt>
              </c:strCache>
            </c:strRef>
          </c:cat>
          <c:val>
            <c:numRef>
              <c:f>'2b. Charts by Priority'!$AZ$23:$AZ$25</c:f>
              <c:numCache>
                <c:formatCode>0.00%</c:formatCode>
                <c:ptCount val="3"/>
                <c:pt idx="0">
                  <c:v>1</c:v>
                </c:pt>
                <c:pt idx="1">
                  <c:v>0</c:v>
                </c:pt>
                <c:pt idx="2">
                  <c:v>0</c:v>
                </c:pt>
              </c:numCache>
            </c:numRef>
          </c:val>
          <c:extLst>
            <c:ext xmlns:c16="http://schemas.microsoft.com/office/drawing/2014/chart" uri="{C3380CC4-5D6E-409C-BE32-E72D297353CC}">
              <c16:uniqueId val="{00000003-96B7-4A38-A51C-3A27625D9AE4}"/>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a:t>ENVIRONMENT AND HEALTH &amp; WELLBEING - Quarter 1</a:t>
            </a:r>
          </a:p>
        </c:rich>
      </c:tx>
      <c:overlay val="0"/>
      <c:spPr>
        <a:solidFill>
          <a:schemeClr val="bg1"/>
        </a:solidFill>
      </c:spPr>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8333-4466-970B-BC246C30874E}"/>
              </c:ext>
            </c:extLst>
          </c:dPt>
          <c:dPt>
            <c:idx val="1"/>
            <c:bubble3D val="0"/>
            <c:spPr>
              <a:solidFill>
                <a:srgbClr val="FFC000"/>
              </a:solidFill>
            </c:spPr>
            <c:extLst>
              <c:ext xmlns:c16="http://schemas.microsoft.com/office/drawing/2014/chart" uri="{C3380CC4-5D6E-409C-BE32-E72D297353CC}">
                <c16:uniqueId val="{00000001-8333-4466-970B-BC246C30874E}"/>
              </c:ext>
            </c:extLst>
          </c:dPt>
          <c:dPt>
            <c:idx val="2"/>
            <c:bubble3D val="0"/>
            <c:spPr>
              <a:solidFill>
                <a:srgbClr val="FF0000"/>
              </a:solidFill>
            </c:spPr>
            <c:extLst>
              <c:ext xmlns:c16="http://schemas.microsoft.com/office/drawing/2014/chart" uri="{C3380CC4-5D6E-409C-BE32-E72D297353CC}">
                <c16:uniqueId val="{00000002-8333-4466-970B-BC246C30874E}"/>
              </c:ext>
            </c:extLst>
          </c:dPt>
          <c:cat>
            <c:strRef>
              <c:f>'2b. Charts by Priority'!$AY$39:$AY$41</c:f>
              <c:strCache>
                <c:ptCount val="3"/>
                <c:pt idx="0">
                  <c:v>Green</c:v>
                </c:pt>
                <c:pt idx="1">
                  <c:v>Amber</c:v>
                </c:pt>
                <c:pt idx="2">
                  <c:v>Red</c:v>
                </c:pt>
              </c:strCache>
            </c:strRef>
          </c:cat>
          <c:val>
            <c:numRef>
              <c:f>'2b. Charts by Priority'!$AZ$39:$AZ$41</c:f>
              <c:numCache>
                <c:formatCode>0.00%</c:formatCode>
                <c:ptCount val="3"/>
                <c:pt idx="0">
                  <c:v>1</c:v>
                </c:pt>
                <c:pt idx="1">
                  <c:v>0</c:v>
                </c:pt>
                <c:pt idx="2">
                  <c:v>0</c:v>
                </c:pt>
              </c:numCache>
            </c:numRef>
          </c:val>
          <c:extLst>
            <c:ext xmlns:c16="http://schemas.microsoft.com/office/drawing/2014/chart" uri="{C3380CC4-5D6E-409C-BE32-E72D297353CC}">
              <c16:uniqueId val="{00000003-8333-4466-970B-BC246C30874E}"/>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a:t>COMMUNITY REGENERATION -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F00D-4878-9064-9C519C9A2924}"/>
              </c:ext>
            </c:extLst>
          </c:dPt>
          <c:dPt>
            <c:idx val="1"/>
            <c:bubble3D val="0"/>
            <c:spPr>
              <a:solidFill>
                <a:srgbClr val="FFC000"/>
              </a:solidFill>
            </c:spPr>
            <c:extLst>
              <c:ext xmlns:c16="http://schemas.microsoft.com/office/drawing/2014/chart" uri="{C3380CC4-5D6E-409C-BE32-E72D297353CC}">
                <c16:uniqueId val="{00000001-F00D-4878-9064-9C519C9A2924}"/>
              </c:ext>
            </c:extLst>
          </c:dPt>
          <c:dPt>
            <c:idx val="2"/>
            <c:bubble3D val="0"/>
            <c:spPr>
              <a:solidFill>
                <a:srgbClr val="FF0000"/>
              </a:solidFill>
            </c:spPr>
            <c:extLst>
              <c:ext xmlns:c16="http://schemas.microsoft.com/office/drawing/2014/chart" uri="{C3380CC4-5D6E-409C-BE32-E72D297353CC}">
                <c16:uniqueId val="{00000002-F00D-4878-9064-9C519C9A2924}"/>
              </c:ext>
            </c:extLst>
          </c:dPt>
          <c:cat>
            <c:strRef>
              <c:f>'2b. Charts by Priority'!$AY$55:$AY$57</c:f>
              <c:strCache>
                <c:ptCount val="3"/>
                <c:pt idx="0">
                  <c:v>Green</c:v>
                </c:pt>
                <c:pt idx="1">
                  <c:v>Amber</c:v>
                </c:pt>
                <c:pt idx="2">
                  <c:v>Red</c:v>
                </c:pt>
              </c:strCache>
            </c:strRef>
          </c:cat>
          <c:val>
            <c:numRef>
              <c:f>'2b. Charts by Priority'!$AZ$55:$AZ$57</c:f>
              <c:numCache>
                <c:formatCode>0.00%</c:formatCode>
                <c:ptCount val="3"/>
                <c:pt idx="0">
                  <c:v>0.88888888888888884</c:v>
                </c:pt>
                <c:pt idx="1">
                  <c:v>3.7037037037037035E-2</c:v>
                </c:pt>
                <c:pt idx="2">
                  <c:v>7.407407407407407E-2</c:v>
                </c:pt>
              </c:numCache>
            </c:numRef>
          </c:val>
          <c:extLst>
            <c:ext xmlns:c16="http://schemas.microsoft.com/office/drawing/2014/chart" uri="{C3380CC4-5D6E-409C-BE32-E72D297353CC}">
              <c16:uniqueId val="{00000003-F00D-4878-9064-9C519C9A2924}"/>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ALL TARGETS</a:t>
            </a:r>
            <a:endParaRPr lang="en-GB"/>
          </a:p>
          <a:p>
            <a:pPr>
              <a:defRPr lang="en-US"/>
            </a:pPr>
            <a:r>
              <a:rPr lang="en-US" sz="1800" b="1" i="0" baseline="0"/>
              <a:t>-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5191-4694-B510-D0DD546A4D52}"/>
              </c:ext>
            </c:extLst>
          </c:dPt>
          <c:dPt>
            <c:idx val="1"/>
            <c:bubble3D val="0"/>
            <c:spPr>
              <a:solidFill>
                <a:srgbClr val="FFC000"/>
              </a:solidFill>
            </c:spPr>
            <c:extLst>
              <c:ext xmlns:c16="http://schemas.microsoft.com/office/drawing/2014/chart" uri="{C3380CC4-5D6E-409C-BE32-E72D297353CC}">
                <c16:uniqueId val="{00000001-5191-4694-B510-D0DD546A4D52}"/>
              </c:ext>
            </c:extLst>
          </c:dPt>
          <c:dPt>
            <c:idx val="2"/>
            <c:bubble3D val="0"/>
            <c:spPr>
              <a:solidFill>
                <a:srgbClr val="FF0000"/>
              </a:solidFill>
            </c:spPr>
            <c:extLst>
              <c:ext xmlns:c16="http://schemas.microsoft.com/office/drawing/2014/chart" uri="{C3380CC4-5D6E-409C-BE32-E72D297353CC}">
                <c16:uniqueId val="{00000002-5191-4694-B510-D0DD546A4D52}"/>
              </c:ext>
            </c:extLst>
          </c:dPt>
          <c:cat>
            <c:strRef>
              <c:f>'2b. Charts by Priority'!$AY$7:$AY$9</c:f>
              <c:strCache>
                <c:ptCount val="3"/>
                <c:pt idx="0">
                  <c:v>Green</c:v>
                </c:pt>
                <c:pt idx="1">
                  <c:v>Amber</c:v>
                </c:pt>
                <c:pt idx="2">
                  <c:v>Red</c:v>
                </c:pt>
              </c:strCache>
            </c:strRef>
          </c:cat>
          <c:val>
            <c:numRef>
              <c:f>'2b. Charts by Priority'!$BA$7:$BA$9</c:f>
              <c:numCache>
                <c:formatCode>0.00%</c:formatCode>
                <c:ptCount val="3"/>
                <c:pt idx="0">
                  <c:v>0</c:v>
                </c:pt>
                <c:pt idx="1">
                  <c:v>0</c:v>
                </c:pt>
                <c:pt idx="2">
                  <c:v>0</c:v>
                </c:pt>
              </c:numCache>
            </c:numRef>
          </c:val>
          <c:extLst>
            <c:ext xmlns:c16="http://schemas.microsoft.com/office/drawing/2014/chart" uri="{C3380CC4-5D6E-409C-BE32-E72D297353CC}">
              <c16:uniqueId val="{00000003-5191-4694-B510-D0DD546A4D52}"/>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8" Type="http://schemas.openxmlformats.org/officeDocument/2006/relationships/chart" Target="../charts/chart28.xml"/><Relationship Id="rId13" Type="http://schemas.openxmlformats.org/officeDocument/2006/relationships/chart" Target="../charts/chart33.xml"/><Relationship Id="rId18" Type="http://schemas.openxmlformats.org/officeDocument/2006/relationships/chart" Target="../charts/chart38.xml"/><Relationship Id="rId3" Type="http://schemas.openxmlformats.org/officeDocument/2006/relationships/chart" Target="../charts/chart23.xml"/><Relationship Id="rId21" Type="http://schemas.openxmlformats.org/officeDocument/2006/relationships/chart" Target="../charts/chart41.xml"/><Relationship Id="rId7" Type="http://schemas.openxmlformats.org/officeDocument/2006/relationships/chart" Target="../charts/chart27.xml"/><Relationship Id="rId12" Type="http://schemas.openxmlformats.org/officeDocument/2006/relationships/chart" Target="../charts/chart32.xml"/><Relationship Id="rId17" Type="http://schemas.openxmlformats.org/officeDocument/2006/relationships/chart" Target="../charts/chart37.xml"/><Relationship Id="rId25" Type="http://schemas.openxmlformats.org/officeDocument/2006/relationships/chart" Target="../charts/chart45.xml"/><Relationship Id="rId2" Type="http://schemas.openxmlformats.org/officeDocument/2006/relationships/chart" Target="../charts/chart22.xml"/><Relationship Id="rId16" Type="http://schemas.openxmlformats.org/officeDocument/2006/relationships/chart" Target="../charts/chart36.xml"/><Relationship Id="rId20" Type="http://schemas.openxmlformats.org/officeDocument/2006/relationships/chart" Target="../charts/chart40.xml"/><Relationship Id="rId1" Type="http://schemas.openxmlformats.org/officeDocument/2006/relationships/chart" Target="../charts/chart21.xml"/><Relationship Id="rId6" Type="http://schemas.openxmlformats.org/officeDocument/2006/relationships/chart" Target="../charts/chart26.xml"/><Relationship Id="rId11" Type="http://schemas.openxmlformats.org/officeDocument/2006/relationships/chart" Target="../charts/chart31.xml"/><Relationship Id="rId24" Type="http://schemas.openxmlformats.org/officeDocument/2006/relationships/chart" Target="../charts/chart44.xml"/><Relationship Id="rId5" Type="http://schemas.openxmlformats.org/officeDocument/2006/relationships/chart" Target="../charts/chart25.xml"/><Relationship Id="rId15" Type="http://schemas.openxmlformats.org/officeDocument/2006/relationships/chart" Target="../charts/chart35.xml"/><Relationship Id="rId23" Type="http://schemas.openxmlformats.org/officeDocument/2006/relationships/chart" Target="../charts/chart43.xml"/><Relationship Id="rId10" Type="http://schemas.openxmlformats.org/officeDocument/2006/relationships/chart" Target="../charts/chart30.xml"/><Relationship Id="rId19" Type="http://schemas.openxmlformats.org/officeDocument/2006/relationships/chart" Target="../charts/chart39.xml"/><Relationship Id="rId4" Type="http://schemas.openxmlformats.org/officeDocument/2006/relationships/chart" Target="../charts/chart24.xml"/><Relationship Id="rId9" Type="http://schemas.openxmlformats.org/officeDocument/2006/relationships/chart" Target="../charts/chart29.xml"/><Relationship Id="rId14" Type="http://schemas.openxmlformats.org/officeDocument/2006/relationships/chart" Target="../charts/chart34.xml"/><Relationship Id="rId22" Type="http://schemas.openxmlformats.org/officeDocument/2006/relationships/chart" Target="../charts/chart42.xml"/></Relationships>
</file>

<file path=xl/drawings/drawing1.xml><?xml version="1.0" encoding="utf-8"?>
<xdr:wsDr xmlns:xdr="http://schemas.openxmlformats.org/drawingml/2006/spreadsheetDrawing" xmlns:a="http://schemas.openxmlformats.org/drawingml/2006/main">
  <xdr:twoCellAnchor editAs="oneCell">
    <xdr:from>
      <xdr:col>0</xdr:col>
      <xdr:colOff>293915</xdr:colOff>
      <xdr:row>0</xdr:row>
      <xdr:rowOff>0</xdr:rowOff>
    </xdr:from>
    <xdr:to>
      <xdr:col>0</xdr:col>
      <xdr:colOff>1001486</xdr:colOff>
      <xdr:row>0</xdr:row>
      <xdr:rowOff>396853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3915" y="0"/>
          <a:ext cx="707571" cy="3982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8</xdr:col>
      <xdr:colOff>600075</xdr:colOff>
      <xdr:row>19</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20</xdr:row>
      <xdr:rowOff>0</xdr:rowOff>
    </xdr:from>
    <xdr:to>
      <xdr:col>9</xdr:col>
      <xdr:colOff>0</xdr:colOff>
      <xdr:row>35</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190499</xdr:rowOff>
    </xdr:from>
    <xdr:to>
      <xdr:col>8</xdr:col>
      <xdr:colOff>600074</xdr:colOff>
      <xdr:row>51</xdr:row>
      <xdr:rowOff>9524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51</xdr:row>
      <xdr:rowOff>190499</xdr:rowOff>
    </xdr:from>
    <xdr:to>
      <xdr:col>8</xdr:col>
      <xdr:colOff>600074</xdr:colOff>
      <xdr:row>66</xdr:row>
      <xdr:rowOff>180974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9524</xdr:colOff>
      <xdr:row>4</xdr:row>
      <xdr:rowOff>9525</xdr:rowOff>
    </xdr:from>
    <xdr:to>
      <xdr:col>17</xdr:col>
      <xdr:colOff>609599</xdr:colOff>
      <xdr:row>18</xdr:row>
      <xdr:rowOff>180975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9525</xdr:colOff>
      <xdr:row>20</xdr:row>
      <xdr:rowOff>0</xdr:rowOff>
    </xdr:from>
    <xdr:to>
      <xdr:col>17</xdr:col>
      <xdr:colOff>600075</xdr:colOff>
      <xdr:row>35</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9524</xdr:colOff>
      <xdr:row>36</xdr:row>
      <xdr:rowOff>0</xdr:rowOff>
    </xdr:from>
    <xdr:to>
      <xdr:col>17</xdr:col>
      <xdr:colOff>609599</xdr:colOff>
      <xdr:row>51</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0</xdr:colOff>
      <xdr:row>52</xdr:row>
      <xdr:rowOff>9524</xdr:rowOff>
    </xdr:from>
    <xdr:to>
      <xdr:col>18</xdr:col>
      <xdr:colOff>0</xdr:colOff>
      <xdr:row>67</xdr:row>
      <xdr:rowOff>-1</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xdr:col>
      <xdr:colOff>9525</xdr:colOff>
      <xdr:row>4</xdr:row>
      <xdr:rowOff>0</xdr:rowOff>
    </xdr:from>
    <xdr:to>
      <xdr:col>26</xdr:col>
      <xdr:colOff>587375</xdr:colOff>
      <xdr:row>19</xdr:row>
      <xdr:rowOff>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19</xdr:col>
      <xdr:colOff>0</xdr:colOff>
      <xdr:row>20</xdr:row>
      <xdr:rowOff>0</xdr:rowOff>
    </xdr:from>
    <xdr:to>
      <xdr:col>26</xdr:col>
      <xdr:colOff>595312</xdr:colOff>
      <xdr:row>34</xdr:row>
      <xdr:rowOff>178594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19</xdr:col>
      <xdr:colOff>0</xdr:colOff>
      <xdr:row>36</xdr:row>
      <xdr:rowOff>23813</xdr:rowOff>
    </xdr:from>
    <xdr:to>
      <xdr:col>26</xdr:col>
      <xdr:colOff>600075</xdr:colOff>
      <xdr:row>51</xdr:row>
      <xdr:rowOff>23813</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19</xdr:col>
      <xdr:colOff>0</xdr:colOff>
      <xdr:row>52</xdr:row>
      <xdr:rowOff>0</xdr:rowOff>
    </xdr:from>
    <xdr:to>
      <xdr:col>27</xdr:col>
      <xdr:colOff>0</xdr:colOff>
      <xdr:row>66</xdr:row>
      <xdr:rowOff>180975</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28</xdr:col>
      <xdr:colOff>0</xdr:colOff>
      <xdr:row>4</xdr:row>
      <xdr:rowOff>0</xdr:rowOff>
    </xdr:from>
    <xdr:to>
      <xdr:col>35</xdr:col>
      <xdr:colOff>577850</xdr:colOff>
      <xdr:row>19</xdr:row>
      <xdr:rowOff>0</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37</xdr:col>
      <xdr:colOff>0</xdr:colOff>
      <xdr:row>4</xdr:row>
      <xdr:rowOff>0</xdr:rowOff>
    </xdr:from>
    <xdr:to>
      <xdr:col>44</xdr:col>
      <xdr:colOff>577849</xdr:colOff>
      <xdr:row>19</xdr:row>
      <xdr:rowOff>0</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28</xdr:col>
      <xdr:colOff>40821</xdr:colOff>
      <xdr:row>20</xdr:row>
      <xdr:rowOff>0</xdr:rowOff>
    </xdr:from>
    <xdr:to>
      <xdr:col>36</xdr:col>
      <xdr:colOff>23812</xdr:colOff>
      <xdr:row>34</xdr:row>
      <xdr:rowOff>178594</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37</xdr:col>
      <xdr:colOff>0</xdr:colOff>
      <xdr:row>20</xdr:row>
      <xdr:rowOff>0</xdr:rowOff>
    </xdr:from>
    <xdr:to>
      <xdr:col>44</xdr:col>
      <xdr:colOff>595311</xdr:colOff>
      <xdr:row>34</xdr:row>
      <xdr:rowOff>178594</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28</xdr:col>
      <xdr:colOff>0</xdr:colOff>
      <xdr:row>36</xdr:row>
      <xdr:rowOff>0</xdr:rowOff>
    </xdr:from>
    <xdr:to>
      <xdr:col>35</xdr:col>
      <xdr:colOff>600075</xdr:colOff>
      <xdr:row>51</xdr:row>
      <xdr:rowOff>0</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37</xdr:col>
      <xdr:colOff>0</xdr:colOff>
      <xdr:row>36</xdr:row>
      <xdr:rowOff>0</xdr:rowOff>
    </xdr:from>
    <xdr:to>
      <xdr:col>44</xdr:col>
      <xdr:colOff>600074</xdr:colOff>
      <xdr:row>51</xdr:row>
      <xdr:rowOff>0</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28</xdr:col>
      <xdr:colOff>0</xdr:colOff>
      <xdr:row>52</xdr:row>
      <xdr:rowOff>0</xdr:rowOff>
    </xdr:from>
    <xdr:to>
      <xdr:col>36</xdr:col>
      <xdr:colOff>0</xdr:colOff>
      <xdr:row>66</xdr:row>
      <xdr:rowOff>180975</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37</xdr:col>
      <xdr:colOff>0</xdr:colOff>
      <xdr:row>52</xdr:row>
      <xdr:rowOff>0</xdr:rowOff>
    </xdr:from>
    <xdr:to>
      <xdr:col>45</xdr:col>
      <xdr:colOff>0</xdr:colOff>
      <xdr:row>66</xdr:row>
      <xdr:rowOff>180975</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0</xdr:rowOff>
    </xdr:from>
    <xdr:to>
      <xdr:col>8</xdr:col>
      <xdr:colOff>600075</xdr:colOff>
      <xdr:row>19</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20</xdr:row>
      <xdr:rowOff>0</xdr:rowOff>
    </xdr:from>
    <xdr:to>
      <xdr:col>9</xdr:col>
      <xdr:colOff>0</xdr:colOff>
      <xdr:row>35</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190499</xdr:rowOff>
    </xdr:from>
    <xdr:to>
      <xdr:col>8</xdr:col>
      <xdr:colOff>600074</xdr:colOff>
      <xdr:row>51</xdr:row>
      <xdr:rowOff>9524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51</xdr:row>
      <xdr:rowOff>190499</xdr:rowOff>
    </xdr:from>
    <xdr:to>
      <xdr:col>8</xdr:col>
      <xdr:colOff>600074</xdr:colOff>
      <xdr:row>66</xdr:row>
      <xdr:rowOff>180974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9524</xdr:colOff>
      <xdr:row>4</xdr:row>
      <xdr:rowOff>9525</xdr:rowOff>
    </xdr:from>
    <xdr:to>
      <xdr:col>17</xdr:col>
      <xdr:colOff>609599</xdr:colOff>
      <xdr:row>18</xdr:row>
      <xdr:rowOff>180975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9525</xdr:colOff>
      <xdr:row>20</xdr:row>
      <xdr:rowOff>0</xdr:rowOff>
    </xdr:from>
    <xdr:to>
      <xdr:col>17</xdr:col>
      <xdr:colOff>600075</xdr:colOff>
      <xdr:row>35</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9524</xdr:colOff>
      <xdr:row>36</xdr:row>
      <xdr:rowOff>0</xdr:rowOff>
    </xdr:from>
    <xdr:to>
      <xdr:col>17</xdr:col>
      <xdr:colOff>609599</xdr:colOff>
      <xdr:row>51</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0</xdr:colOff>
      <xdr:row>52</xdr:row>
      <xdr:rowOff>9524</xdr:rowOff>
    </xdr:from>
    <xdr:to>
      <xdr:col>18</xdr:col>
      <xdr:colOff>0</xdr:colOff>
      <xdr:row>66</xdr:row>
      <xdr:rowOff>190499</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xdr:col>
      <xdr:colOff>9525</xdr:colOff>
      <xdr:row>4</xdr:row>
      <xdr:rowOff>0</xdr:rowOff>
    </xdr:from>
    <xdr:to>
      <xdr:col>26</xdr:col>
      <xdr:colOff>587375</xdr:colOff>
      <xdr:row>19</xdr:row>
      <xdr:rowOff>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19</xdr:col>
      <xdr:colOff>0</xdr:colOff>
      <xdr:row>20</xdr:row>
      <xdr:rowOff>0</xdr:rowOff>
    </xdr:from>
    <xdr:to>
      <xdr:col>26</xdr:col>
      <xdr:colOff>595312</xdr:colOff>
      <xdr:row>34</xdr:row>
      <xdr:rowOff>178594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19</xdr:col>
      <xdr:colOff>0</xdr:colOff>
      <xdr:row>36</xdr:row>
      <xdr:rowOff>23813</xdr:rowOff>
    </xdr:from>
    <xdr:to>
      <xdr:col>26</xdr:col>
      <xdr:colOff>600075</xdr:colOff>
      <xdr:row>51</xdr:row>
      <xdr:rowOff>23813</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19</xdr:col>
      <xdr:colOff>0</xdr:colOff>
      <xdr:row>52</xdr:row>
      <xdr:rowOff>0</xdr:rowOff>
    </xdr:from>
    <xdr:to>
      <xdr:col>27</xdr:col>
      <xdr:colOff>0</xdr:colOff>
      <xdr:row>66</xdr:row>
      <xdr:rowOff>180975</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28</xdr:col>
      <xdr:colOff>0</xdr:colOff>
      <xdr:row>4</xdr:row>
      <xdr:rowOff>0</xdr:rowOff>
    </xdr:from>
    <xdr:to>
      <xdr:col>35</xdr:col>
      <xdr:colOff>577850</xdr:colOff>
      <xdr:row>19</xdr:row>
      <xdr:rowOff>0</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37</xdr:col>
      <xdr:colOff>0</xdr:colOff>
      <xdr:row>4</xdr:row>
      <xdr:rowOff>0</xdr:rowOff>
    </xdr:from>
    <xdr:to>
      <xdr:col>44</xdr:col>
      <xdr:colOff>577849</xdr:colOff>
      <xdr:row>19</xdr:row>
      <xdr:rowOff>0</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28</xdr:col>
      <xdr:colOff>0</xdr:colOff>
      <xdr:row>20</xdr:row>
      <xdr:rowOff>0</xdr:rowOff>
    </xdr:from>
    <xdr:to>
      <xdr:col>35</xdr:col>
      <xdr:colOff>595312</xdr:colOff>
      <xdr:row>34</xdr:row>
      <xdr:rowOff>178594</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37</xdr:col>
      <xdr:colOff>0</xdr:colOff>
      <xdr:row>20</xdr:row>
      <xdr:rowOff>0</xdr:rowOff>
    </xdr:from>
    <xdr:to>
      <xdr:col>44</xdr:col>
      <xdr:colOff>595311</xdr:colOff>
      <xdr:row>34</xdr:row>
      <xdr:rowOff>178594</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28</xdr:col>
      <xdr:colOff>0</xdr:colOff>
      <xdr:row>36</xdr:row>
      <xdr:rowOff>0</xdr:rowOff>
    </xdr:from>
    <xdr:to>
      <xdr:col>35</xdr:col>
      <xdr:colOff>600075</xdr:colOff>
      <xdr:row>51</xdr:row>
      <xdr:rowOff>0</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37</xdr:col>
      <xdr:colOff>0</xdr:colOff>
      <xdr:row>36</xdr:row>
      <xdr:rowOff>0</xdr:rowOff>
    </xdr:from>
    <xdr:to>
      <xdr:col>44</xdr:col>
      <xdr:colOff>600074</xdr:colOff>
      <xdr:row>51</xdr:row>
      <xdr:rowOff>0</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28</xdr:col>
      <xdr:colOff>0</xdr:colOff>
      <xdr:row>52</xdr:row>
      <xdr:rowOff>0</xdr:rowOff>
    </xdr:from>
    <xdr:to>
      <xdr:col>36</xdr:col>
      <xdr:colOff>0</xdr:colOff>
      <xdr:row>66</xdr:row>
      <xdr:rowOff>180975</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37</xdr:col>
      <xdr:colOff>0</xdr:colOff>
      <xdr:row>52</xdr:row>
      <xdr:rowOff>0</xdr:rowOff>
    </xdr:from>
    <xdr:to>
      <xdr:col>45</xdr:col>
      <xdr:colOff>0</xdr:colOff>
      <xdr:row>66</xdr:row>
      <xdr:rowOff>180975</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68</xdr:row>
      <xdr:rowOff>0</xdr:rowOff>
    </xdr:from>
    <xdr:to>
      <xdr:col>8</xdr:col>
      <xdr:colOff>600074</xdr:colOff>
      <xdr:row>82</xdr:row>
      <xdr:rowOff>180975</xdr:rowOff>
    </xdr:to>
    <xdr:graphicFrame macro="">
      <xdr:nvGraphicFramePr>
        <xdr:cNvPr id="22"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10</xdr:col>
      <xdr:colOff>0</xdr:colOff>
      <xdr:row>68</xdr:row>
      <xdr:rowOff>0</xdr:rowOff>
    </xdr:from>
    <xdr:to>
      <xdr:col>18</xdr:col>
      <xdr:colOff>0</xdr:colOff>
      <xdr:row>82</xdr:row>
      <xdr:rowOff>180975</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19</xdr:col>
      <xdr:colOff>0</xdr:colOff>
      <xdr:row>68</xdr:row>
      <xdr:rowOff>0</xdr:rowOff>
    </xdr:from>
    <xdr:to>
      <xdr:col>27</xdr:col>
      <xdr:colOff>0</xdr:colOff>
      <xdr:row>82</xdr:row>
      <xdr:rowOff>180975</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28</xdr:col>
      <xdr:colOff>0</xdr:colOff>
      <xdr:row>68</xdr:row>
      <xdr:rowOff>0</xdr:rowOff>
    </xdr:from>
    <xdr:to>
      <xdr:col>36</xdr:col>
      <xdr:colOff>0</xdr:colOff>
      <xdr:row>82</xdr:row>
      <xdr:rowOff>180975</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37</xdr:col>
      <xdr:colOff>0</xdr:colOff>
      <xdr:row>68</xdr:row>
      <xdr:rowOff>0</xdr:rowOff>
    </xdr:from>
    <xdr:to>
      <xdr:col>45</xdr:col>
      <xdr:colOff>0</xdr:colOff>
      <xdr:row>82</xdr:row>
      <xdr:rowOff>180975</xdr:rowOff>
    </xdr:to>
    <xdr:graphicFrame macro="">
      <xdr:nvGraphicFramePr>
        <xdr:cNvPr id="26"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ennifer Norman" refreshedDate="44293.623610416667" createdVersion="5" refreshedVersion="5" minRefreshableVersion="3" recordCount="109">
  <cacheSource type="worksheet">
    <worksheetSource ref="B2:AB115" sheet="1. All Data"/>
  </cacheSource>
  <cacheFields count="29">
    <cacheField name="Reporting Officer" numFmtId="0">
      <sharedItems count="18">
        <s v="James Abbott"/>
        <s v="Nicola Gilligan"/>
        <s v="Linda McDonald"/>
        <s v="Angela Wakefield"/>
        <s v="Michael Hovers"/>
        <s v="Naomi Perry"/>
        <s v="Thomas Deery"/>
        <s v="Brett Atkinson"/>
        <s v="Paul Farrer"/>
        <s v="Rachel Liddle"/>
        <s v="Carol Flannery"/>
        <s v="Lisa Turner"/>
        <s v="Guy Thornhill"/>
        <s v="Daniel Arnold"/>
        <s v="Sarah Richardson"/>
        <s v="Nathan Gallagher"/>
        <s v="Chloe Brown"/>
        <s v="Margaret Woolley"/>
      </sharedItems>
    </cacheField>
    <cacheField name="Corporate Plan Ref Number" numFmtId="0">
      <sharedItems/>
    </cacheField>
    <cacheField name="Measures" numFmtId="0">
      <sharedItems/>
    </cacheField>
    <cacheField name="Target 2020/21" numFmtId="0">
      <sharedItems/>
    </cacheField>
    <cacheField name="Target Date" numFmtId="49">
      <sharedItems containsBlank="1"/>
    </cacheField>
    <cacheField name="Quarter 1 _x000a_(April - June 2020)" numFmtId="0">
      <sharedItems containsBlank="1" containsMixedTypes="1" containsNumber="1" minValue="0" maxValue="2220350.39" longText="1"/>
    </cacheField>
    <cacheField name="End of year forecast as at end of Q1_x000a_(NUMERICAL INDICATORS ONLY)" numFmtId="0">
      <sharedItems containsBlank="1" containsMixedTypes="1" containsNumber="1" minValue="0.7" maxValue="2000000"/>
    </cacheField>
    <cacheField name="Quarter 1 On Track? (R/A/G)" numFmtId="0">
      <sharedItems/>
    </cacheField>
    <cacheField name="Comments / Further action (Q1)_x000a_(IF APPLICABLE)" numFmtId="0">
      <sharedItems containsBlank="1"/>
    </cacheField>
    <cacheField name="Quarter 2 _x000a_(July - September 2020)" numFmtId="0">
      <sharedItems containsBlank="1" containsMixedTypes="1" containsNumber="1" minValue="0" maxValue="2434472.23" longText="1"/>
    </cacheField>
    <cacheField name="Year to date_x000a_(April - Sept 2020)_x000a_(NUMERICAL INDICATORS ONLY)" numFmtId="0">
      <sharedItems containsBlank="1" containsMixedTypes="1" containsNumber="1" minValue="0" maxValue="2434472.23"/>
    </cacheField>
    <cacheField name="End of year forecast as at end of Q2_x000a_(NUMERICAL INDICATORS ONLY)" numFmtId="0">
      <sharedItems containsBlank="1" containsMixedTypes="1" containsNumber="1" minValue="0.7" maxValue="2500000"/>
    </cacheField>
    <cacheField name="Quarter 2_x000a_ On Track? (R/A/G)" numFmtId="17">
      <sharedItems/>
    </cacheField>
    <cacheField name="Comments / Further action (Q2)_x000a_(IF APPLICABLE)" numFmtId="0">
      <sharedItems containsBlank="1" longText="1"/>
    </cacheField>
    <cacheField name="Quarter 3_x000a_(October - December 2020)" numFmtId="0">
      <sharedItems containsBlank="1" containsMixedTypes="1" containsNumber="1" minValue="0.83979999999999999" maxValue="6" longText="1"/>
    </cacheField>
    <cacheField name="Year to date_x000a_(April - Dec 2020)_x000a_(NUMERICAL INDICATORS ONLY)" numFmtId="0">
      <sharedItems containsBlank="1" containsMixedTypes="1" containsNumber="1" minValue="0.53859999999999997" maxValue="2190835"/>
    </cacheField>
    <cacheField name="End of year forecast as at end of Q3_x000a_(NUMERICAL INDICATORS ONLY)" numFmtId="0">
      <sharedItems containsBlank="1" containsMixedTypes="1" containsNumber="1" minValue="0.6" maxValue="2100000"/>
    </cacheField>
    <cacheField name="Quarter 3 _x000a_On Track? (R/A/G)" numFmtId="0">
      <sharedItems/>
    </cacheField>
    <cacheField name="Comments / Further action (Q3)_x000a_(IF APPLICABLE)" numFmtId="0">
      <sharedItems containsBlank="1"/>
    </cacheField>
    <cacheField name="Quarter 4_x000a_(January - March 2021)" numFmtId="0">
      <sharedItems containsBlank="1"/>
    </cacheField>
    <cacheField name="Cumulative Annual Outturn _x000a_(NUMERICAL INDICATORS ONLY)" numFmtId="0">
      <sharedItems containsNonDate="0" containsString="0" containsBlank="1"/>
    </cacheField>
    <cacheField name="End of Year Achieved?_x000a_(R/A/G)" numFmtId="17">
      <sharedItems/>
    </cacheField>
    <cacheField name="Comments / Further action (Q4)_x000a_(IF APPLICABLE)" numFmtId="0">
      <sharedItems containsNonDate="0" containsString="0" containsBlank="1"/>
    </cacheField>
    <cacheField name="Qtr" numFmtId="0">
      <sharedItems containsNonDate="0" containsString="0" containsBlank="1"/>
    </cacheField>
    <cacheField name="Service" numFmtId="0">
      <sharedItems/>
    </cacheField>
    <cacheField name="Team" numFmtId="0">
      <sharedItems/>
    </cacheField>
    <cacheField name="Corporate Priority" numFmtId="0">
      <sharedItems/>
    </cacheField>
    <cacheField name="Portfolio" numFmtId="0">
      <sharedItems/>
    </cacheField>
    <cacheField name="Former Portfolio (pre Dec 2020 Cabinet)"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9">
  <r>
    <x v="0"/>
    <s v="CR02"/>
    <s v="Proactively Supporting the Boundary Review of East Staffordshire"/>
    <s v="Respond to Boundary Review Consultation in line with LGBCE timetable"/>
    <m/>
    <s v="The LGBCE has resumed the review of East Staffordshire, following a pause during the Covid-19 lockdown. _x000a_The consultation on the LGBCE's proposed boundaries will run until September 7th 2020 &amp; ESBC will respond from a electoral management perspective regarding the suggested names for the proposed new warded parishes."/>
    <m/>
    <s v="On Track to be Achieved"/>
    <m/>
    <s v="The LGBCE's final recommendations are due to be published 1st December 2020"/>
    <m/>
    <m/>
    <s v="On Track to be Achieved"/>
    <m/>
    <s v="The LGBCE have opened an additional phase of public consultation in their review of the Council's electoral arrangements. This period of consultation started 1st December 2020, and closes on 11th January 2021. _x000a_"/>
    <m/>
    <m/>
    <s v="On Track to be Achieved"/>
    <m/>
    <s v="The LGBCE published its final recommendations on 30th March 2021."/>
    <m/>
    <s v="Fully Achieved"/>
    <m/>
    <m/>
    <s v="Andy O'Brien"/>
    <s v="Electoral Services"/>
    <s v="Community Regeneration"/>
    <s v="Leader"/>
    <s v="Leader"/>
  </r>
  <r>
    <x v="1"/>
    <s v="CR03"/>
    <s v="Proactively Supporting the Boundary Review of East Staffordshire"/>
    <s v="Prepare for Polling Place Review following completion of Boundary Review"/>
    <s v="March 2021"/>
    <s v="Planning is in the preliminary stages in line with the LGBCE timetable and their initial recommendations published on 30 June 2020. LGBCE’s final recommendations are due to be published 1 December 2020."/>
    <m/>
    <s v="On Track to be Achieved"/>
    <m/>
    <s v="The preparation for the Polling Place Review is ongoing and will be delivered by the target date."/>
    <m/>
    <m/>
    <s v="On Track to be Achieved"/>
    <s v="The LGBCE's final recommendations are due to be published 1st December 2020"/>
    <s v="The LGBCE have indicated they will publish their final recommendations for the Borough in March 2021."/>
    <m/>
    <m/>
    <s v="On Track to be Achieved"/>
    <m/>
    <m/>
    <m/>
    <s v="Update not provided"/>
    <m/>
    <m/>
    <s v="Andy O'Brien"/>
    <s v="Electoral Services"/>
    <s v="Community Regeneration"/>
    <s v="Leader"/>
    <s v="Leader"/>
  </r>
  <r>
    <x v="2"/>
    <s v="CR04"/>
    <s v="Increasing Staffing Availability Through Reduced Sickness"/>
    <s v="Short Term Sickness Days Average: 2.98 days"/>
    <m/>
    <s v="0.21 days"/>
    <s v="2.5 days"/>
    <s v="On Track to be Achieved"/>
    <s v="Q1 2019/20 (last year) 0.69 days"/>
    <s v="0.54 days"/>
    <s v="0.72 days"/>
    <s v="2.37 days"/>
    <s v="On Track to be Achieved"/>
    <m/>
    <s v="0.55 days"/>
    <s v="1.25 days"/>
    <s v="2 days"/>
    <s v="On Track to be Achieved"/>
    <m/>
    <m/>
    <m/>
    <s v="Update not provided"/>
    <m/>
    <m/>
    <s v="Andy O'Brien"/>
    <s v="HR &amp; Payroll"/>
    <s v="Community Regeneration"/>
    <s v="Leader"/>
    <s v="Leader"/>
  </r>
  <r>
    <x v="2"/>
    <s v="CR05"/>
    <s v="Improve On The Average Time To Pay Creditors"/>
    <s v="Average Time To Pay Creditors: _x000a_10 days"/>
    <m/>
    <s v="9 days"/>
    <s v="10 days"/>
    <s v="On Track to be Achieved"/>
    <s v="Q1 2019/20 (last year) = 10 days"/>
    <s v="10 days"/>
    <s v="10 days"/>
    <s v="10 days"/>
    <s v="On Track to be Achieved"/>
    <m/>
    <s v="8 days"/>
    <s v="9 days"/>
    <s v="9 days"/>
    <s v="On Track to be Achieved"/>
    <m/>
    <m/>
    <m/>
    <s v="Update not provided"/>
    <m/>
    <m/>
    <s v="Andy O'Brien"/>
    <s v="HR &amp; Payroll"/>
    <s v="Community Regeneration"/>
    <s v="Leader"/>
    <s v="Leader"/>
  </r>
  <r>
    <x v="3"/>
    <s v="CR06"/>
    <s v="Legal and Assets"/>
    <s v="Commission a condition survey of the Council’s industrial units at Centrum 100 Business Park "/>
    <s v="September 2020"/>
    <m/>
    <m/>
    <s v="Not Yet Due"/>
    <m/>
    <s v="Survey commissioned 28th August 2020"/>
    <m/>
    <m/>
    <s v="Fully Achieved"/>
    <m/>
    <m/>
    <m/>
    <m/>
    <s v="Fully Achieved"/>
    <m/>
    <m/>
    <m/>
    <s v="Fully Achieved"/>
    <m/>
    <m/>
    <s v="Andy O'Brien"/>
    <s v="Assets &amp; Estates"/>
    <s v="Community Regeneration"/>
    <s v="Leader"/>
    <s v="Leader"/>
  </r>
  <r>
    <x v="3"/>
    <s v="CR07"/>
    <s v="Legal and Assets"/>
    <s v="Carry out works to 8 of the Council’s commercial properties, as identified in the condition survey"/>
    <s v="March 2021"/>
    <m/>
    <m/>
    <s v="Not Yet Due"/>
    <m/>
    <m/>
    <m/>
    <m/>
    <s v="Not yet due"/>
    <m/>
    <m/>
    <m/>
    <m/>
    <s v="On Track to be Achieved"/>
    <m/>
    <m/>
    <m/>
    <s v="Update not provided"/>
    <m/>
    <m/>
    <s v="Andy O'Brien"/>
    <s v="Assets &amp; Estates"/>
    <s v="Community Regeneration"/>
    <s v="Leader"/>
    <s v="Leader"/>
  </r>
  <r>
    <x v="4"/>
    <s v="CR08"/>
    <s v="Increase Capacity at Stapenhill Cemetery"/>
    <s v="Commence preparatory works for the expansion of Stapenhill Cemetery."/>
    <s v="December 2020"/>
    <s v="Consultants have been asked to update their revised quote from November 2019. Revised quote has been received and stage 1 investigation works have been ordered. "/>
    <m/>
    <s v="Fully Achieved"/>
    <m/>
    <s v="Tier 1 report received and passed to the Environment Agency for assessment"/>
    <m/>
    <m/>
    <s v="Fully Achieved"/>
    <m/>
    <m/>
    <m/>
    <m/>
    <s v="Fully Achieved"/>
    <m/>
    <m/>
    <m/>
    <s v="Fully Achieved"/>
    <m/>
    <m/>
    <s v="Mark Rizk"/>
    <s v="Communities, Open Spaces &amp; Facilities"/>
    <s v="Community Regeneration"/>
    <s v="Leisure, Amenities &amp; Tourism"/>
    <s v="Leisure, Culture &amp; Tourism"/>
  </r>
  <r>
    <x v="4"/>
    <s v="CR09"/>
    <s v="Market Hall Development Initiatives"/>
    <s v="Implement the outcome of the Market Hall future options review "/>
    <s v="March 2021"/>
    <s v="Deferred until later within this financial year, as this target is linked to the developing Stronger Towns work. Target to be revisited in October 2020. "/>
    <m/>
    <s v="Deferred"/>
    <m/>
    <s v="Target deferred as part of Q1 Review due to  coronavirus situation."/>
    <s v="N/A"/>
    <s v="N/A"/>
    <s v="Deferred"/>
    <s v="Government feedback in relation to Stronger Towns Fund not expected until March/April 2021 due to ongoing impact of Covid-19. "/>
    <s v="As per Quarter 2 report, this target has been deferred to allow for the outcome of the Stronger Towns work to be factored in to the long term service delivery approach"/>
    <m/>
    <m/>
    <s v="Deferred"/>
    <m/>
    <m/>
    <m/>
    <s v="Deferred"/>
    <m/>
    <m/>
    <s v="Mark Rizk"/>
    <s v="Markets"/>
    <s v="Community Regeneration"/>
    <s v="Leisure, Amenities &amp; Tourism"/>
    <s v="Leisure, Culture &amp; Tourism"/>
  </r>
  <r>
    <x v="4"/>
    <s v="CR10"/>
    <s v="Market Development Initiatives"/>
    <s v="Hold at least 7 commercial events in the Market Hall/Market Place "/>
    <s v="March 2021"/>
    <s v="Whilst there has been an impact on opportunities to hold commercial events in and around the Market Hall during quarter 1, opportunities do exist to hold events in the Market Place moving forward."/>
    <m/>
    <s v="On Track to be Achieved"/>
    <m/>
    <s v="Uncertainty regarding COVID19 restrictions has seen few enquires for the use of the market hall as an events venue. Ongoing restrictions are likely to place further pressure on the achievement of his target"/>
    <m/>
    <m/>
    <s v="In Danger of Falling Behind Target"/>
    <m/>
    <s v="The 2nd and 3rd lockdowns have prevented any events from being held during these times. Furthermore, potential organisers are fewer due to the pandemic situation"/>
    <m/>
    <m/>
    <s v="Off Target"/>
    <m/>
    <m/>
    <m/>
    <s v="Update not provided"/>
    <m/>
    <m/>
    <s v="Mark Rizk"/>
    <s v="Markets"/>
    <s v="Community Regeneration"/>
    <s v="Leisure, Amenities &amp; Tourism"/>
    <s v="Leisure, Culture &amp; Tourism"/>
  </r>
  <r>
    <x v="4"/>
    <s v="CR11"/>
    <s v="Market Hall Development Initiatives"/>
    <s v="Continue to benchmark Market Hall performance through APSE membership"/>
    <s v="March 2021"/>
    <s v="We have joined APSE"/>
    <m/>
    <s v="On Track to be Achieved"/>
    <m/>
    <s v="Market Hall data has been supplied for APSE for analysis and benchmarking comparison"/>
    <m/>
    <m/>
    <s v="Fully Achieved"/>
    <m/>
    <m/>
    <m/>
    <m/>
    <s v="Fully Achieved"/>
    <m/>
    <m/>
    <m/>
    <s v="Fully Achieved"/>
    <m/>
    <m/>
    <s v="Mark Rizk"/>
    <s v="Markets"/>
    <s v="Community Regeneration"/>
    <s v="Leisure, Amenities &amp; Tourism"/>
    <s v="Leisure, Culture &amp; Tourism"/>
  </r>
  <r>
    <x v="5"/>
    <s v="CR12"/>
    <s v="Major Planning Applications Determined Within 13 Weeks"/>
    <s v="Top Quartile as measured against relevant MHCLG figures"/>
    <m/>
    <s v="8 Applications all within time = 100%"/>
    <m/>
    <s v="On Track to be Achieved"/>
    <s v="Within top quartile based on CLG latest quarter reported."/>
    <s v="7 Applications all within time = 100%"/>
    <n v="100"/>
    <m/>
    <s v="On Track to be Achieved"/>
    <s v="Year to date figures are exceeding % MHCLG top quartile"/>
    <s v="13 Applications all within time = 100%"/>
    <n v="1"/>
    <n v="1"/>
    <s v="On Track to be Achieved"/>
    <s v="Year to date figures are exceeding % MHCLG top quartile"/>
    <m/>
    <m/>
    <s v="Update not provided"/>
    <m/>
    <m/>
    <s v="Sal Khan"/>
    <s v="Planning"/>
    <s v="Community Regeneration"/>
    <s v="Regeneration &amp; Planning Policy"/>
    <s v="Regeneration &amp; Planning Policy"/>
  </r>
  <r>
    <x v="5"/>
    <s v="CR13"/>
    <s v="Minor Planning Applications Determined Within 8 Weeks"/>
    <s v="Top Quartile as measured against relevant MHCLG figures"/>
    <m/>
    <s v="63 Applications of which 60 in time = 95%"/>
    <m/>
    <s v="On Track to be Achieved"/>
    <s v="Within top quartile based on CLG latest quarter reported."/>
    <s v="49 Applications of which 45 in time = 92%"/>
    <s v="105 on time out of 112 = 93.75%"/>
    <m/>
    <s v="On Track to be Achieved"/>
    <s v="Year to date figures are exceeding % MHCLG top quartile"/>
    <s v="60 Applications of which 55 in time = 92%"/>
    <n v="0.93"/>
    <n v="0.92"/>
    <s v="On Track to be Achieved"/>
    <s v="Year to date figures are equalling % MHCLG top quartile"/>
    <m/>
    <m/>
    <s v="Update not provided"/>
    <m/>
    <m/>
    <s v="Sal Khan"/>
    <s v="Planning"/>
    <s v="Community Regeneration"/>
    <s v="Regeneration &amp; Planning Policy"/>
    <s v="Regeneration &amp; Planning Policy"/>
  </r>
  <r>
    <x v="5"/>
    <s v="CR14"/>
    <s v="Other Planning Applications Determined in 8 Weeks"/>
    <s v="Top Quartile as measured against relevant MHCLG figures"/>
    <m/>
    <s v="124 Applications all within time = 100%"/>
    <m/>
    <s v="On Track to be Achieved"/>
    <s v="Within top quartile based on CLG latest quarter reported."/>
    <s v="142 Applications of which 135 in time = 95%"/>
    <s v="259 out of 266 = 97.37%"/>
    <m/>
    <s v="On Track to be Achieved"/>
    <s v="Year to date figures are exceeding % MHCLG top quartile"/>
    <s v="160 Applications of which 157 in time = 98%"/>
    <n v="0.98"/>
    <n v="0.98"/>
    <s v="On Track to be Achieved"/>
    <s v="Year to date figures are exceeding % MHCLG top quartile"/>
    <m/>
    <m/>
    <s v="Update not provided"/>
    <m/>
    <m/>
    <s v="Sal Khan"/>
    <s v="Planning"/>
    <s v="Community Regeneration"/>
    <s v="Regeneration &amp; Planning Policy"/>
    <s v="Regeneration &amp; Planning Policy"/>
  </r>
  <r>
    <x v="5"/>
    <s v="CR15"/>
    <s v="Supporting Neighbourhood Plans"/>
    <s v="Rolleston Neighbourhood Plan Made"/>
    <s v="Date TBC"/>
    <s v="Rolleston Neighbourhood Plan referendum delayed due to COVID-19._x000a_Target deferred to the next Corporate Plan year, as all elections have been postponed for 2020/21"/>
    <m/>
    <s v="Deferred"/>
    <m/>
    <s v="Target deferred as part of Q1 Review due to ongoing coronavirus situation"/>
    <s v="N/A"/>
    <s v="N/A"/>
    <s v="Deferred"/>
    <m/>
    <s v="Target deferred as part of Q1 Review due to ongoing coronavirus situation"/>
    <m/>
    <m/>
    <s v="Deferred"/>
    <m/>
    <m/>
    <m/>
    <s v="Deferred"/>
    <m/>
    <m/>
    <s v="Sal Khan"/>
    <s v="Planning"/>
    <s v="Community Regeneration"/>
    <s v="Regeneration &amp; Planning Policy"/>
    <s v="Regeneration &amp; Planning Policy"/>
  </r>
  <r>
    <x v="5"/>
    <s v="CR16"/>
    <s v="New and Refreshed Planning Policies"/>
    <s v="Finalise and adopt Brewery Building Conversion Design Guidance SPD"/>
    <s v="October 2020"/>
    <s v="On track - draft document have been considered by CMT and LDL."/>
    <m/>
    <s v="On Track to be Achieved"/>
    <m/>
    <s v="SPD has gone to LDL and the groups - to be adopted via EDR in October. "/>
    <m/>
    <m/>
    <s v="On Track to be Achieved"/>
    <m/>
    <s v="Adopted by EDR in October"/>
    <m/>
    <m/>
    <s v="Fully Achieved"/>
    <m/>
    <m/>
    <m/>
    <s v="Fully Achieved"/>
    <m/>
    <m/>
    <s v="Sal Khan"/>
    <s v="Planning"/>
    <s v="Community Regeneration"/>
    <s v="Regeneration &amp; Planning Policy"/>
    <s v="Regeneration &amp; Planning Policy"/>
  </r>
  <r>
    <x v="5"/>
    <s v="CR17"/>
    <s v="New and Refreshed Planning Policies"/>
    <s v="Publish Revised Statement of Community Involvement"/>
    <s v="March 2021"/>
    <s v="On track - draft document have been considered by CMT and LDL."/>
    <m/>
    <s v="On Track to be Achieved"/>
    <m/>
    <s v="Consultation draft has been undertaken and final version being prepared for November CMT. "/>
    <m/>
    <m/>
    <s v="On Track to be Achieved"/>
    <m/>
    <s v="Published in October"/>
    <m/>
    <m/>
    <s v="Fully Achieved"/>
    <m/>
    <m/>
    <m/>
    <s v="Fully Achieved"/>
    <m/>
    <m/>
    <s v="Sal Khan"/>
    <s v="Planning"/>
    <s v="Community Regeneration"/>
    <s v="Regeneration &amp; Planning Policy"/>
    <s v="Regeneration &amp; Planning Policy"/>
  </r>
  <r>
    <x v="5"/>
    <s v="CR18"/>
    <s v="New and Refreshed Planning Policies"/>
    <s v="Produce report and approach regarding Brownfield Register Part 2  "/>
    <s v="October 2020"/>
    <s v="On track - officers preparing documents to be considered in due course by CMT, LDL and Cabinet"/>
    <m/>
    <s v="On Track to be Achieved"/>
    <m/>
    <s v="Report prepared for October CMT and LDL"/>
    <m/>
    <m/>
    <s v="On Track to be Achieved"/>
    <m/>
    <s v="Report produced and presented to CMT and L&amp;DL in October and Cabinet in November 2020"/>
    <m/>
    <m/>
    <s v="Fully Achieved"/>
    <m/>
    <m/>
    <m/>
    <s v="Fully Achieved"/>
    <m/>
    <m/>
    <s v="Sal Khan"/>
    <s v="Planning"/>
    <s v="Community Regeneration"/>
    <s v="Regeneration &amp; Planning Policy"/>
    <s v="Regeneration &amp; Planning Policy"/>
  </r>
  <r>
    <x v="5"/>
    <s v="CR19"/>
    <s v="New and Refreshed Planning Policies"/>
    <s v="Revise and adopt Car parking SPD "/>
    <s v="October 2020"/>
    <s v="On track - draft document have been considered by CMT and LDL."/>
    <m/>
    <s v="On Track to be Achieved"/>
    <m/>
    <s v="SPD has gone to LDL and the groups - to be adopted via EDR in October. "/>
    <m/>
    <m/>
    <s v="On Track to be Achieved"/>
    <m/>
    <s v="SPD adopted via EDR in October "/>
    <m/>
    <m/>
    <s v="Fully Achieved"/>
    <m/>
    <m/>
    <m/>
    <s v="Fully Achieved"/>
    <m/>
    <m/>
    <s v="Sal Khan"/>
    <s v="Planning"/>
    <s v="Community Regeneration"/>
    <s v="Regeneration &amp; Planning Policy"/>
    <s v="Regeneration &amp; Planning Policy"/>
  </r>
  <r>
    <x v="6"/>
    <s v="CR20"/>
    <s v="Improve Burton town centre through significant environmental regeneration"/>
    <s v="Practical completion of the Station Street works via Amey"/>
    <s v="October 2020"/>
    <s v="The Works process started in late March 2020 and was able to continue throughout the lockdown period as the works were categorised as essential. _x000a__x000a_The works process is currently on programme and on target for practical completion to be achieved by the end of October 2020."/>
    <m/>
    <s v="On Track to be Achieved"/>
    <m/>
    <s v="The work on Station Street has continued on programme and remains on target for practical completion to be achieved by the end of October 2020."/>
    <m/>
    <m/>
    <s v="On Track to be Achieved"/>
    <m/>
    <s v="The Station Street works have practically completed."/>
    <m/>
    <m/>
    <s v="Fully Achieved"/>
    <m/>
    <m/>
    <m/>
    <s v="Fully Achieved"/>
    <m/>
    <m/>
    <s v="Andy O'Brien"/>
    <s v="Enterprise"/>
    <s v="Community Regeneration"/>
    <s v="Regeneration &amp; Planning Policy"/>
    <s v="Regeneration &amp; Planning Policy"/>
  </r>
  <r>
    <x v="6"/>
    <s v="CR21"/>
    <s v="Improve Burton town centre through significant environmental regeneration "/>
    <s v="Deliver phase 1 of the Washlands Enhancement Project, fully utilising the GBSLEP Local Growth Fund monies"/>
    <s v="March 2021"/>
    <s v="The funding profile for the Washlands has been reshaped, meaning that there is no longer a requirement for £1m to be spend before March 2021. This will enable the single phased delivery of the project and so phase 1 will now comprise the remaining design and development work, such as the planning application, permitting, and appointment of contractors."/>
    <m/>
    <s v="On Track to be Achieved"/>
    <m/>
    <s v="As per previous update, Phase 1 is now about completing the preparatory work for the implementation of the project. As such, during Q2, consultants (Black &amp; Veatch) have been appointed and are currently working on the ground investigations, planning application(s), and specification for contractors."/>
    <m/>
    <m/>
    <s v="On Track to be Achieved"/>
    <m/>
    <s v="A planning application has now been submitted, which will be considered during Q4."/>
    <m/>
    <m/>
    <s v="On Track to be Achieved"/>
    <m/>
    <m/>
    <m/>
    <s v="Update not provided"/>
    <m/>
    <m/>
    <s v="Andy O'Brien"/>
    <s v="Enterprise"/>
    <s v="Community Regeneration"/>
    <s v="Regeneration &amp; Planning Policy"/>
    <s v="Regeneration &amp; Planning Policy"/>
  </r>
  <r>
    <x v="6"/>
    <s v="CR22"/>
    <s v="Work towards achieving transformation regeneration for Burton upon Trent of up to £25m through the Towns Fund"/>
    <s v="Working with the Town Deal Board, develop a Town Investment Plan for Burton and create a business case for funding"/>
    <s v="March 2021"/>
    <s v="A Town Investment Plan is being developed, following the publication of Government guidance in June 2020. This is intended to be submitted in October 2020."/>
    <m/>
    <s v="On Track to be Achieved"/>
    <m/>
    <s v="A Town Investment Plan is being developed, following the publication of Government guidance in June 2020. This is intended to be submitted in October 2020."/>
    <m/>
    <m/>
    <s v="On Track to be Achieved"/>
    <m/>
    <s v="The Town Investment Plan was submitted in December 2020. The Town Deal Board is currently awaiting the outcome of the submission, anticipated during Q4."/>
    <m/>
    <m/>
    <s v="On Track to be Achieved"/>
    <m/>
    <m/>
    <m/>
    <s v="Update not provided"/>
    <m/>
    <m/>
    <s v="Andy O'Brien"/>
    <s v="Enterprise"/>
    <s v="Community Regeneration"/>
    <s v="Regeneration &amp; Planning Policy"/>
    <s v="Regeneration &amp; Planning Policy"/>
  </r>
  <r>
    <x v="6"/>
    <s v="CR23"/>
    <s v="Support the delivery of affordable housing on brownfield land through the utilisation of S106 commuted sums"/>
    <s v="Review the progress of existing S106 commuted sums and identify new projects for potential funding"/>
    <s v="October 2020"/>
    <m/>
    <m/>
    <s v="Not Yet Due"/>
    <m/>
    <s v="A report will be considered by Cabinet at its October 2020 meeting."/>
    <m/>
    <m/>
    <s v="On Track to be Achieved"/>
    <m/>
    <s v="An update was presented to Cabinet in October 2020."/>
    <m/>
    <m/>
    <s v="Fully Achieved"/>
    <m/>
    <m/>
    <m/>
    <s v="Fully Achieved"/>
    <m/>
    <m/>
    <s v="Andy O'Brien"/>
    <s v="Enterprise"/>
    <s v="Community Regeneration"/>
    <s v="Regeneration &amp; Planning Policy"/>
    <s v="Regeneration &amp; Planning Policy"/>
  </r>
  <r>
    <x v="6"/>
    <s v="CR24"/>
    <s v="Identify a vision for the future regeneration of Uttoxeter"/>
    <s v="Member approval of the final Uttoxeter Masterplan"/>
    <s v="December 2020"/>
    <s v="Cushman and Wakefield were appointed in late March 2020 as consultants to carry out an assessment of the success of the original Uttoxeter Masterplan from 2003 along with the creation a new version._x000a__x000a_Cushman and Wakefield have already completed the assessment of the original masterplan and are now working on the development of the baseline study and stakeholder engagement process."/>
    <m/>
    <s v="On Track to be Achieved"/>
    <m/>
    <s v="The consultants have undertaken a baseline review of Uttoxeter to identify the current functions of the town, its strengths and weaknesses, underlying threats to its future, identification of potential opportunities._x000a__x000a_Key local (community, business and political) stakeholders have been engaged and a public consultation process has also been completed._x000a__x000a_The consultants will review all aspects of the baseline work and responses from the consultation processes to move forward with the design options. These will be presented to the economic growth project group, before being finalised and presented at Full Council."/>
    <m/>
    <m/>
    <s v="On Track to be Achieved"/>
    <m/>
    <s v="The Uttoxeter Masterplan was approved at a meeting of Full Council in December 2020."/>
    <m/>
    <m/>
    <s v="Fully Achieved"/>
    <m/>
    <m/>
    <m/>
    <s v="Fully Achieved"/>
    <m/>
    <m/>
    <s v="Andy O'Brien"/>
    <s v="Enterprise"/>
    <s v="Community Regeneration"/>
    <s v="Regeneration &amp; Planning Policy"/>
    <s v="Regeneration &amp; Planning Policy"/>
  </r>
  <r>
    <x v="6"/>
    <s v="CR25"/>
    <s v="Promote local employment opportunities"/>
    <s v="Working with the Worklessness Action Group and local MP, support the delivery of three job fairs"/>
    <s v="March 2021"/>
    <s v="The first job fair of the year was planned for June 2020 and this was unfortunately cancelled as a result of COVID-19. It is not yet determined whether 3 can still be achieved in the year using alternative methods (such as virtual)."/>
    <m/>
    <s v="In Danger of Falling Behind Target"/>
    <m/>
    <s v="Job fairs are currently being delivered in a different way with targeted supported and 'virtual' job fairs through social media. As such, the work is not taking place in the same way, but is hopefully having the same impact."/>
    <s v="2 Virtual Job Fairs"/>
    <m/>
    <s v="On Track to be Achieved"/>
    <m/>
    <s v="Job fairs are currently being delivered in a different way with targeted supported and 'virtual' job fairs through social media. As such, the work is not taking place in the same way, but is hopefully having the same impact."/>
    <s v="2 virtual jobs fairs"/>
    <m/>
    <s v="On Track to be Achieved"/>
    <m/>
    <m/>
    <m/>
    <s v="Update not provided"/>
    <m/>
    <m/>
    <s v="Andy O'Brien"/>
    <s v="Enterprise"/>
    <s v="Community Regeneration"/>
    <s v="Regeneration &amp; Planning Policy"/>
    <s v="Regeneration &amp; Planning Policy"/>
  </r>
  <r>
    <x v="6"/>
    <s v="CR26"/>
    <s v="Continue to support local businesses to grow and innovate"/>
    <s v="Create a grant fund to support small businesses and deliver throughout the year"/>
    <s v="March 2021"/>
    <m/>
    <m/>
    <s v="Not Yet Due"/>
    <m/>
    <s v="Members have recently been provided with a  brief overview of how a scheme could operate and invited to provide comments, feedback and ideas. Whilst this is still being developed, it is imperative that any funding scheme complements national support rather than duplicates it and focuses on growth."/>
    <m/>
    <m/>
    <s v="On Track to be Achieved"/>
    <m/>
    <s v="A grant fund aimed at small businesses has been developed following consultation with Members, stakeholders and other Local Authorities. With the recent announcement of further COVID-19 support funding for businesses, it is proposed that the delivery of this fund is moved into the 21/22 Corporate Plan in order to avoid duplicating any existing support funding, with the scheme being aimed at growth."/>
    <m/>
    <m/>
    <s v="Deferred"/>
    <s v="It is proposed that the delivery of this programme commences in April 21."/>
    <m/>
    <m/>
    <s v="Deferred"/>
    <m/>
    <m/>
    <s v="Andy O'Brien"/>
    <s v="Enterprise"/>
    <s v="Community Regeneration"/>
    <s v="Regeneration &amp; Planning Policy"/>
    <s v="Regeneration &amp; Planning Policy"/>
  </r>
  <r>
    <x v="6"/>
    <s v="CR27"/>
    <s v="Continue to support local businesses to grow and innovate"/>
    <s v="Provide direct support to 20 businesses through the Growth Hub Advisor contract"/>
    <s v="March 2021"/>
    <s v="Businesses are being supported by advice from the Growth Hub Advisor contract, however the nature of this advice has notably changed to reflect COVID-19. An exact number of businesses supported has not yet been issued, but it is believed to be proportionate to the quarter."/>
    <m/>
    <s v="On Track to be Achieved"/>
    <m/>
    <s v="Businesses are being supported by advice from the Growth Hub Advisor contract, however the nature of this advice has notably changed to reflect COVID-19. An exact number of businesses supported has not yet been issued, but it is believed to be proportionate to the quarter."/>
    <m/>
    <m/>
    <s v="On Track to be Achieved"/>
    <m/>
    <s v="Through the initial scope of the contract, 9 East Staffordshire businesses have been supported. However, during Q2 and Q3 the Growth Hub contract was providing specific COVID-19 support to businesses in place of the initial scope of this contract and supported a further 15 organisations, providing a cumulative total of 24."/>
    <m/>
    <n v="24"/>
    <s v="Fully Achieved"/>
    <m/>
    <m/>
    <m/>
    <s v="Fully Achieved"/>
    <m/>
    <m/>
    <s v="Andy O'Brien"/>
    <s v="Enterprise"/>
    <s v="Community Regeneration"/>
    <s v="Regeneration &amp; Planning Policy"/>
    <s v="Regeneration &amp; Planning Policy"/>
  </r>
  <r>
    <x v="6"/>
    <s v="CR28"/>
    <s v="Continue to work effectively with regeneration partners"/>
    <s v="Continue to work with strategic tourism partners, such as the National Forest, the Campaign to Reopen the Ivanhoe Line and the TTTV, on the regeneration of the borough"/>
    <s v="March 2021"/>
    <s v="Work continues with these organisations. The Brook Hollows project is being taken forwards with the TTTV and now in partnership with the EA. The Ivanhoe Line project is progressing well, however members of that group were affected by Shielding requirements."/>
    <m/>
    <s v="On Track to be Achieved"/>
    <s v="In May 2020 the government announced the Ivanhoe line would be 1 of 10 campaigns to received support from the 'restoring your railways fund'"/>
    <s v="Work continues with these organisations, with partnerships continuing to develop and grow."/>
    <m/>
    <m/>
    <s v="On Track to be Achieved"/>
    <m/>
    <s v="Partnership working with organisations such as the National Forest and TTTV is ongoing."/>
    <m/>
    <m/>
    <s v="On Track to be Achieved"/>
    <m/>
    <m/>
    <m/>
    <s v="Update not provided"/>
    <m/>
    <m/>
    <s v="Andy O'Brien"/>
    <s v="Enterprise"/>
    <s v="Community Regeneration"/>
    <s v="Regeneration &amp; Planning Policy"/>
    <s v="Regeneration &amp; Planning Policy"/>
  </r>
  <r>
    <x v="7"/>
    <s v="EHW01"/>
    <s v="Delivering Better Services to Support Homelessness"/>
    <s v="Promote, monitor and report on the Burton and East Staffordshire Partnership, produce two activity reports during the year"/>
    <s v="(Sep 20 / Mar 21)"/>
    <s v="The Partnership has been instrumental in responding to the lockdown and associated 'Everyone In' campaign. A virtual meeting to debrief and consider how we can consolidate the gains that have been made is taking place in July."/>
    <m/>
    <s v="On Track to be Achieved"/>
    <m/>
    <s v="Following a successful bid to the MHCLG's NSAP Fund for interim accommodation, the Partnership has been instrumental in providing a joined up approach to recipients of the intervention. An activity report reviewing the East Staffs Homeless Partnership was considered at CMT &amp; LDL in September 2020. "/>
    <m/>
    <m/>
    <s v="On Track to be Achieved"/>
    <m/>
    <s v="The Partnership continues to function effectively in securing move on for recipients of the Next Steps Accommodation Programme funded interim accommodation."/>
    <m/>
    <m/>
    <s v="On Track to be Achieved"/>
    <m/>
    <m/>
    <m/>
    <s v="Update not provided"/>
    <m/>
    <m/>
    <s v="Sal Khan"/>
    <s v="Housing Options"/>
    <s v="Environment and Health &amp; Wellbeing"/>
    <s v="Environment &amp; Housing"/>
    <s v="Environment &amp; Housing"/>
  </r>
  <r>
    <x v="7"/>
    <s v="EHW02"/>
    <s v="Delivering Better Services to Support Homelessness"/>
    <s v="Evaluate and build on the existing MHCLG/ESBC projects to target entrenched rough sleepers with two activity reports during the year_x000a__x000a_Prepare and submit new applications to MHCLG as and when appropriate during the year "/>
    <s v="(Sept 2020 / Mar 2021)"/>
    <s v="The projects that are funded by the MHCLG's 'Rough Sleeping Initiative' have been effective in supporting individuals to exit from the 'Everyone In' campaign with settled solutions. There is an initial proposal for an additional project, although the MHCLG's prospectus to secure the funding has not yet been released. "/>
    <m/>
    <s v="On Track to be Achieved"/>
    <m/>
    <s v="An application to the MHCLG's NSAP Fund was submitted in August 2020. The application had two parts, with the first part having been successful and the second part yet to be determined. An activity report reviewing the rough sleeping projects was considered at CMT &amp; LDL in September 2020.  "/>
    <m/>
    <m/>
    <s v="On Track to be Achieved"/>
    <m/>
    <s v="Cold Weather Funding was secured to top up our existing interim accommodation fund. Early discussion have taken place with the MHCLG with regard to funding for 21/22."/>
    <m/>
    <m/>
    <s v="On Track to be Achieved"/>
    <m/>
    <m/>
    <m/>
    <s v="Update not provided"/>
    <m/>
    <m/>
    <s v="Sal Khan"/>
    <s v="Housing Options"/>
    <s v="Environment and Health &amp; Wellbeing"/>
    <s v="Environment &amp; Housing"/>
    <s v="Environment &amp; Housing"/>
  </r>
  <r>
    <x v="7"/>
    <s v="EHW03"/>
    <s v="Proactively reducing the number of empty homes in the borough"/>
    <s v="Produce annual contract performance report"/>
    <s v="March 2021"/>
    <s v="This work is well underway, and early analysis indicates that the contract has delivered a strong set of results."/>
    <m/>
    <s v="On Track to be Achieved"/>
    <m/>
    <s v="Grafton have been refining the list of empty homes to be considered for further enforcement in the forthcoming Cabinet report. An additional 111 properties that have remained empty for 2 years have been contacted with a stage 1 letter."/>
    <m/>
    <m/>
    <s v="On Track to be Achieved"/>
    <m/>
    <s v="The recording mechanisms for the delivery of the contract have been enhanced to provide a richer data set. Full report to be taken forward in Q4."/>
    <m/>
    <m/>
    <s v="On Track to be Achieved"/>
    <m/>
    <m/>
    <m/>
    <s v="Update not provided"/>
    <m/>
    <m/>
    <s v="Sal Khan"/>
    <s v="Housing Options"/>
    <s v="Environment and Health &amp; Wellbeing"/>
    <s v="Environment &amp; Housing"/>
    <s v="Environment &amp; Housing"/>
  </r>
  <r>
    <x v="7"/>
    <s v="EHW04"/>
    <s v="Delivering Better Services to Support Homelessness"/>
    <s v="Average time from appointment to initial decision for homeless applicants of 3 days"/>
    <m/>
    <s v="The Housing Options Team made 63 initial decisions this quarter, with an average time to decision of 0.75 days."/>
    <s v="1 day"/>
    <s v="On Track to be Achieved"/>
    <m/>
    <s v="The Housing Options Team made 65 initial decisions this quarter, with an average time of 0.0 days."/>
    <s v="0.35 days"/>
    <s v="0.5 days"/>
    <s v="On Track to be Achieved"/>
    <m/>
    <s v="The Housing Options Team made 71 initial decisions this quarter, with an average time to decision of 0.62 days."/>
    <s v="0.46 days"/>
    <s v="0.5 days"/>
    <s v="On Track to be Achieved"/>
    <m/>
    <m/>
    <m/>
    <s v="Update not provided"/>
    <m/>
    <m/>
    <s v="Sal Khan"/>
    <s v="Housing Options"/>
    <s v="Environment and Health &amp; Wellbeing"/>
    <s v="Environment &amp; Housing"/>
    <s v="Environment &amp; Housing"/>
  </r>
  <r>
    <x v="7"/>
    <s v="EHW05"/>
    <s v="Continue to Maximise Utilisation of Self Contained Temporary Accommodation for Homeless Applicants"/>
    <s v="Reduce ‘Key to Key’ Void Turnaround to an average of 6 working days"/>
    <m/>
    <s v="There was only 1 'Key to Key' occasion during this quarter; this is because households in B&amp;B were prioritised to be moved directly into settled accommodation to avoid the number of contacts. This 1 move took 2 working days."/>
    <s v="5 days"/>
    <s v="On Track to be Achieved"/>
    <m/>
    <s v="There were 5 'Key to Key' occasions during this quarter. The average across the 5 moves is 5.2 days, with one move increasing the average at 12 days due to the need to replace white goods. "/>
    <s v="4.7 days"/>
    <s v="5 days"/>
    <s v="On Track to be Achieved"/>
    <m/>
    <s v="There were 5 'Key to Key' occasions during this quarter with an average of 4 days."/>
    <s v="3.7 days"/>
    <s v="5 days"/>
    <s v="On Track to be Achieved"/>
    <m/>
    <m/>
    <m/>
    <s v="Update not provided"/>
    <m/>
    <m/>
    <s v="Sal Khan"/>
    <s v="Housing Options"/>
    <s v="Environment and Health &amp; Wellbeing"/>
    <s v="Environment &amp; Housing"/>
    <s v="Environment &amp; Housing"/>
  </r>
  <r>
    <x v="7"/>
    <s v="EHW06"/>
    <s v="Improving our Housing Strategy Initiatives "/>
    <s v="Refreshed Housing Strategy"/>
    <s v="December 2020"/>
    <s v="The lay out and structure of the document has been drafted, with a move toward the look and feel of the current Homelessness Strategy."/>
    <m/>
    <s v="On Track to be Achieved"/>
    <m/>
    <s v="Following internal consultation, a draft Housing Strategy is now out to public consultation."/>
    <m/>
    <m/>
    <s v="On Track to be Achieved"/>
    <m/>
    <s v="Housing 2021 - 24 adopted at Cabinet on 14 December 2020."/>
    <m/>
    <m/>
    <s v="Fully Achieved"/>
    <m/>
    <m/>
    <m/>
    <s v="Fully Achieved"/>
    <m/>
    <m/>
    <s v="Sal Khan"/>
    <s v="Housing Options"/>
    <s v="Environment and Health &amp; Wellbeing"/>
    <s v="Environment &amp; Housing"/>
    <s v="Environment &amp; Housing"/>
  </r>
  <r>
    <x v="7"/>
    <s v="EHW07"/>
    <s v="Improving our Housing Strategy Initiatives"/>
    <s v="Report opportunities for improving Housing Register Service"/>
    <s v="December 2020"/>
    <s v="A streamlined digital application system has been undergoing rigorous testing and is due to launch to the public next month."/>
    <m/>
    <s v="On Track to be Achieved"/>
    <m/>
    <s v="Online applications to join the Housing Register launched on 22 September, and early indications are that this project has been a success. Analysis of the data and consideration of the improvement to the customer journey to take place ahead of a report due in the next quarter. "/>
    <m/>
    <m/>
    <s v="On Track to be Achieved"/>
    <m/>
    <s v="Report taken forward to LDL on 23 November 2020."/>
    <m/>
    <m/>
    <s v="Fully Achieved"/>
    <m/>
    <m/>
    <m/>
    <s v="Fully Achieved"/>
    <m/>
    <m/>
    <s v="Sal Khan"/>
    <s v="Housing Options"/>
    <s v="Environment and Health &amp; Wellbeing"/>
    <s v="Environment &amp; Housing"/>
    <s v="Environment &amp; Housing"/>
  </r>
  <r>
    <x v="8"/>
    <s v="EHW08"/>
    <s v="Maintain Top Quartile Performance For Street Cleansing - Litter"/>
    <s v="Maintain Top Quartile Performance"/>
    <m/>
    <s v="Not yet due - surveys run April - July"/>
    <m/>
    <s v="Not Yet Due"/>
    <m/>
    <s v="0% April - July"/>
    <m/>
    <m/>
    <s v="On Track to be Achieved"/>
    <m/>
    <s v="0% Aug - Nov"/>
    <m/>
    <m/>
    <s v="On Track to be Achieved"/>
    <m/>
    <m/>
    <m/>
    <s v="Update not provided"/>
    <m/>
    <m/>
    <s v="Sal Khan"/>
    <s v="Environment"/>
    <s v="Environment and Health &amp; Wellbeing"/>
    <s v="Environment &amp; Housing"/>
    <s v="Environment &amp; Housing"/>
  </r>
  <r>
    <x v="8"/>
    <s v="EHW09"/>
    <s v="Maintain Top Quartile Performance For Street Cleansing - Detritus"/>
    <s v="Maintain Top Quartile Performance"/>
    <m/>
    <s v="Not yet due - surveys run April - July"/>
    <m/>
    <s v="Not Yet Due"/>
    <m/>
    <s v="0% April - July"/>
    <m/>
    <m/>
    <s v="On Track to be Achieved"/>
    <m/>
    <s v="0% Aug- Nov"/>
    <m/>
    <m/>
    <s v="On Track to be Achieved"/>
    <m/>
    <m/>
    <m/>
    <s v="Update not provided"/>
    <m/>
    <m/>
    <s v="Sal Khan"/>
    <s v="Environment"/>
    <s v="Environment and Health &amp; Wellbeing"/>
    <s v="Environment &amp; Housing"/>
    <s v="Environment &amp; Housing"/>
  </r>
  <r>
    <x v="8"/>
    <s v="EHW10"/>
    <s v="Maintain Top Quartile Performance For Street Cleansing - Graffiti"/>
    <s v="Maintain Top Quartile Performance"/>
    <m/>
    <s v="Not yet due - surveys run April - July"/>
    <m/>
    <s v="Not Yet Due"/>
    <m/>
    <s v="0% April - July"/>
    <m/>
    <m/>
    <s v="On Track to be Achieved"/>
    <m/>
    <s v="0% Aug - Nov"/>
    <m/>
    <m/>
    <s v="On Track to be Achieved"/>
    <m/>
    <m/>
    <m/>
    <s v="Update not provided"/>
    <m/>
    <m/>
    <s v="Sal Khan"/>
    <s v="Environment"/>
    <s v="Environment and Health &amp; Wellbeing"/>
    <s v="Environment &amp; Housing"/>
    <s v="Environment &amp; Housing"/>
  </r>
  <r>
    <x v="8"/>
    <s v="EHW11"/>
    <s v="Maintain Top Quartile Performance For Street Cleansing – Fly-Posting"/>
    <s v="Maintain Top Quartile Performance"/>
    <m/>
    <s v="Not yet due - surveys run April - July"/>
    <m/>
    <s v="Not Yet Due"/>
    <m/>
    <s v="0% April - July"/>
    <m/>
    <m/>
    <s v="On Track to be Achieved"/>
    <m/>
    <s v="0% Aug - Nov"/>
    <m/>
    <m/>
    <s v="On Track to be Achieved"/>
    <m/>
    <m/>
    <m/>
    <s v="Update not provided"/>
    <m/>
    <m/>
    <s v="Sal Khan"/>
    <s v="Environment"/>
    <s v="Environment and Health &amp; Wellbeing"/>
    <s v="Environment &amp; Housing"/>
    <s v="Environment &amp; Housing"/>
  </r>
  <r>
    <x v="8"/>
    <s v="EHW12"/>
    <s v="Maintain Top Quartile Performance On Recycling "/>
    <s v="Household Waste Recycled and Composted:_x000a_Maintain Top Quartile Performance"/>
    <m/>
    <s v="46.28% - estimated"/>
    <m/>
    <s v="On Track to be Achieved"/>
    <m/>
    <s v="47% - estimated"/>
    <s v="47.5% - estimated"/>
    <s v="41% - estimated"/>
    <s v="On Track to be Achieved"/>
    <m/>
    <s v="39.52% - estimated as not all data received"/>
    <m/>
    <s v="43.27% - estimated"/>
    <s v="On Track to be Achieved"/>
    <m/>
    <m/>
    <m/>
    <s v="Update not provided"/>
    <m/>
    <m/>
    <s v="Sal Khan"/>
    <s v="Environment"/>
    <s v="Environment and Health &amp; Wellbeing"/>
    <s v="Environment &amp; Housing"/>
    <s v="Environment &amp; Housing"/>
  </r>
  <r>
    <x v="8"/>
    <s v="EHW13"/>
    <s v="Maintain Top Quartile Performance On Waste Reduction "/>
    <s v="Residual Household Waste Per Household: _x000a_Maintain Top Quartile Performance"/>
    <m/>
    <s v="144.65kg - estimated. Collection tonnages are higher than normal for Q1 due to the impact of the pandemic. This may effect the outturn figure."/>
    <m/>
    <s v="On Track to be Achieved"/>
    <m/>
    <s v="138.86kg - estimated"/>
    <s v="276kg - estimated"/>
    <s v="560kg - estimated"/>
    <s v="On Track to be Achieved"/>
    <m/>
    <s v="133.04kg - estimated as not all data received"/>
    <s v="Increased tonnages due to COVID/lockdown of approx. 8%"/>
    <s v="535kg - estimated"/>
    <s v="On Track to be Achieved"/>
    <m/>
    <m/>
    <m/>
    <s v="Update not provided"/>
    <m/>
    <m/>
    <s v="Sal Khan"/>
    <s v="Environment"/>
    <s v="Environment and Health &amp; Wellbeing"/>
    <s v="Environment &amp; Housing"/>
    <s v="Environment &amp; Housing"/>
  </r>
  <r>
    <x v="4"/>
    <s v="EHW14"/>
    <s v="Open Spaces Initiatives "/>
    <s v="Develop a Borough wide parks development plan"/>
    <s v="December 2020"/>
    <m/>
    <m/>
    <s v="Not Yet Due"/>
    <m/>
    <m/>
    <m/>
    <m/>
    <s v="Not yet due"/>
    <m/>
    <s v="Parks Development Plan written and completed with Cabinet approval given in December"/>
    <m/>
    <m/>
    <s v="Fully Achieved"/>
    <m/>
    <m/>
    <m/>
    <s v="Fully Achieved"/>
    <m/>
    <m/>
    <s v="Mark Rizk"/>
    <s v="Communities, Open Spaces &amp; Facilities"/>
    <s v="Environment and Health &amp; Wellbeing"/>
    <s v="Leisure, Amenities &amp; Tourism"/>
    <s v="Leisure, Culture &amp; Tourism"/>
  </r>
  <r>
    <x v="4"/>
    <s v="EHW15"/>
    <s v="Open Spaces Initiatives "/>
    <s v="Achieve 2 in bloom gold awards and support Uttoxeter in the 2020 National In bloom awards"/>
    <s v="September 2020"/>
    <s v="Target to be deferred to the next Corporate Plan year, as these awards  have been postponed by the organiser until 2021/22"/>
    <m/>
    <s v="Deferred"/>
    <m/>
    <s v="Target deferred as part of Q1 Review due to ongoing coronavirus situation"/>
    <s v="N/A"/>
    <s v="N/A"/>
    <s v="Deferred"/>
    <m/>
    <s v="Target deferred as part of Q1 Review due to ongoing coronavirus situation"/>
    <m/>
    <m/>
    <s v="Deferred"/>
    <m/>
    <m/>
    <m/>
    <s v="Deferred"/>
    <m/>
    <m/>
    <s v="Mark Rizk"/>
    <s v="Communities, Open Spaces &amp; Facilities"/>
    <s v="Environment and Health &amp; Wellbeing"/>
    <s v="Leisure, Amenities &amp; Tourism"/>
    <s v="Leisure, Culture &amp; Tourism"/>
  </r>
  <r>
    <x v="4"/>
    <s v="EHW16"/>
    <s v="Open Spaces Initiatives "/>
    <s v="Achieve 1 Green Flag award"/>
    <s v="September 2020"/>
    <s v="Target to be deferred to the next Corporate Plan year, as these awards  have been postponed by the organiser until 2021/22"/>
    <m/>
    <s v="Deferred"/>
    <m/>
    <s v="Target deferred as part of Q1 Review due to ongoing coronavirus situation"/>
    <s v="N/A"/>
    <s v="N/A"/>
    <s v="Deferred"/>
    <m/>
    <s v="Target deferred as part of Q1 Review due to ongoing coronavirus situation"/>
    <m/>
    <m/>
    <s v="Deferred"/>
    <m/>
    <m/>
    <m/>
    <s v="Deferred"/>
    <m/>
    <m/>
    <s v="Mark Rizk"/>
    <s v="Communities, Open Spaces &amp; Facilities"/>
    <s v="Environment and Health &amp; Wellbeing"/>
    <s v="Leisure, Amenities &amp; Tourism"/>
    <s v="Leisure, Culture &amp; Tourism"/>
  </r>
  <r>
    <x v="4"/>
    <s v="EHW17"/>
    <s v="Open Spaces Initiatives"/>
    <s v="Increase the marks awarded to the 9 parks  in  the “It’s Your Neighbourhood” Parks category by an average of 10%"/>
    <s v="September 2020"/>
    <s v="Target to be deferred to the next Corporate Plan year, as these awards  have been postponed by the organiser until 2021/22"/>
    <m/>
    <s v="Deferred"/>
    <m/>
    <s v="Target deferred as part of Q1 Review due to ongoing coronavirus situation"/>
    <s v="N/A"/>
    <s v="N/A"/>
    <s v="Deferred"/>
    <m/>
    <s v="Target deferred as part of Q1 Review due to ongoing coronavirus situation"/>
    <m/>
    <m/>
    <s v="Deferred"/>
    <m/>
    <m/>
    <m/>
    <s v="Deferred"/>
    <m/>
    <m/>
    <s v="Mark Rizk"/>
    <s v="Communities, Open Spaces &amp; Facilities"/>
    <s v="Environment and Health &amp; Wellbeing"/>
    <s v="Leisure, Amenities &amp; Tourism"/>
    <s v="Leisure, Culture &amp; Tourism"/>
  </r>
  <r>
    <x v="4"/>
    <s v="EHW18"/>
    <s v="Develop Tourism within the Borough"/>
    <s v="Develop a tactical approach and plan for tourism in East Staffordshire"/>
    <s v="October 2020"/>
    <s v="Draft document to be shared with the Deputy Leader early in Quarter 2"/>
    <m/>
    <s v="On Track to be Achieved"/>
    <m/>
    <s v="Plan to be approved by Cabinet in October"/>
    <m/>
    <m/>
    <s v="On Track to be Achieved"/>
    <m/>
    <s v="Plan approved by Cabinet in October"/>
    <m/>
    <m/>
    <s v="Fully Achieved"/>
    <m/>
    <m/>
    <m/>
    <s v="Fully Achieved"/>
    <m/>
    <m/>
    <s v="Mark Rizk"/>
    <s v="Communities, Open Spaces &amp; Facilities"/>
    <s v="Environment and Health &amp; Wellbeing"/>
    <s v="Leisure, Amenities &amp; Tourism"/>
    <s v="Leisure, Culture &amp; Tourism"/>
  </r>
  <r>
    <x v="9"/>
    <s v="EHW19"/>
    <s v="Compliance Inspections in support of Public Protection"/>
    <s v="Undertake two high profile initiatives aimed at monitoring compliance and ensuring public protection"/>
    <s v="March 2021"/>
    <s v="Initiatives currently being taken to investigate Covid-19 compliance in businesses that are starting to reopen"/>
    <m/>
    <s v="On Track to be Achieved"/>
    <m/>
    <s v="Ongoing partnership work with Staffordshire County Council and the Police for Covid enforcement and compliance in high risk establishments"/>
    <m/>
    <m/>
    <s v="On Track to be Achieved"/>
    <m/>
    <s v="Ongoing partnership work with Staffordshire County Council and Police. Targeted compliance letters sent to warehouses in Centrum 100 area due to high numbers of Covid cases and focussed media posts to increase compliance with covid measures prior to xmas period. "/>
    <m/>
    <m/>
    <s v="On Track to be Achieved"/>
    <m/>
    <m/>
    <m/>
    <s v="Update not provided"/>
    <m/>
    <m/>
    <s v="Mark Rizk"/>
    <s v="Environmental Health"/>
    <s v="Environment and Health &amp; Wellbeing"/>
    <s v="Community &amp; Regulatory Services"/>
    <s v="Regulatory &amp; Community Support"/>
  </r>
  <r>
    <x v="10"/>
    <s v="EHW20"/>
    <s v="Community &amp; Civil Enforcement Initiatives"/>
    <s v="Undertake 8 focused initiatives (including fly tipping) across the Borough and deliver at least 6 education programs in local schools. "/>
    <s v="March 2021"/>
    <s v="Planned initiatives have not yet taken place. This is due to school closures and the CCEO's have been involved in Covid-19 related tasks, shielding or WFH. "/>
    <m/>
    <s v="In Danger of Falling Behind Target"/>
    <s v="Alternative options being looked into such as other community groups i.e. scouts, brownies, cadets. Those contacted are functioning remotely. "/>
    <s v="Two initiatives have been completed during September. The first in Anglesey and the second in Shobnall. A further two are organised for October, one in Horninglow and one in Eton. Due to COVID 19 and the challenges faced, including Covid Marshal activity, these have not &amp; will not include schools at this stage."/>
    <m/>
    <m/>
    <s v="In Danger of Falling Behind Target"/>
    <m/>
    <s v="Completed a total of 6x initiatives. Q3 were Horninglow / The Kingfisher Trail / Eton / Branston. Contact has been made with 51 schools including providing educational literature based around core topics such as fly-tipping, littering and dog fouling."/>
    <m/>
    <m/>
    <s v="On Track to be Achieved"/>
    <m/>
    <m/>
    <m/>
    <s v="Update not provided"/>
    <m/>
    <m/>
    <s v="Mark Rizk"/>
    <s v="Civil Enforcement"/>
    <s v="Environment and Health &amp; Wellbeing"/>
    <s v="Community &amp; Regulatory Services"/>
    <s v="Regulatory &amp; Community Support"/>
  </r>
  <r>
    <x v="9"/>
    <s v="EHW21"/>
    <s v="Development of the Selective Licensing Scheme"/>
    <s v="Selective Licensing Designation Approved"/>
    <s v="Date TBC"/>
    <s v="Target to be deferred to the next Corporate Plan year, as there is currently no indication that the necessary Government guidance will be received this year. "/>
    <m/>
    <s v="Deferred"/>
    <m/>
    <s v="Target deferred as part of Q1 Review due to ongoing coronavirus situation"/>
    <s v="N/A"/>
    <s v="N/A"/>
    <s v="Deferred"/>
    <m/>
    <s v="Target deferred as part of Q1 Review due to ongoing coronavirus situation"/>
    <m/>
    <m/>
    <s v="Deferred"/>
    <m/>
    <m/>
    <m/>
    <s v="Deferred"/>
    <m/>
    <m/>
    <s v="Mark Rizk"/>
    <s v="Environmental Health"/>
    <s v="Environment and Health &amp; Wellbeing"/>
    <s v="Community &amp; Regulatory Services"/>
    <s v="Regulatory &amp; Community Support"/>
  </r>
  <r>
    <x v="9"/>
    <s v="EHW22"/>
    <s v="Development of the Selective Licensing Scheme"/>
    <s v="Selective Licensing Third Year Review Complete"/>
    <s v="November 2020"/>
    <s v="On track to be completed"/>
    <m/>
    <s v="On Track to be Achieved"/>
    <m/>
    <s v="Report completed for CMT"/>
    <m/>
    <m/>
    <s v="On Track to be Achieved"/>
    <m/>
    <s v="Selective Licensing Review report completed and approved by Cabinet in  November 2020"/>
    <m/>
    <m/>
    <s v="Fully Achieved"/>
    <m/>
    <m/>
    <m/>
    <s v="Fully Achieved"/>
    <m/>
    <m/>
    <s v="Mark Rizk"/>
    <s v="Environmental Health"/>
    <s v="Environment and Health &amp; Wellbeing"/>
    <s v="Community &amp; Regulatory Services"/>
    <s v="Regulatory &amp; Community Support"/>
  </r>
  <r>
    <x v="9"/>
    <s v="EHW23"/>
    <s v="Partnership working with Trading Standards Regarding Tenant Fees"/>
    <s v="Undertake a Targeted Initiative to Investigate and Enforce Compliance with Tenant Fees Legislation"/>
    <s v="March 2021"/>
    <s v="1 case of non compliance is currently being investigated in partnership with Staffordshire County Council"/>
    <m/>
    <s v="On Track to be Achieved"/>
    <m/>
    <s v="Draft strategy for targeting tenants and landlords to check for compliance"/>
    <m/>
    <m/>
    <s v="Not yet due"/>
    <m/>
    <s v="Initial work undertaken focussing on a non-compliant letting agent. This is currently on hold due to Covid. "/>
    <m/>
    <m/>
    <s v="On Track to be Achieved"/>
    <m/>
    <m/>
    <m/>
    <s v="Update not provided"/>
    <m/>
    <m/>
    <s v="Mark Rizk"/>
    <s v="Environmental Health"/>
    <s v="Environment and Health &amp; Wellbeing"/>
    <s v="Community &amp; Regulatory Services"/>
    <s v="Regulatory &amp; Community Support"/>
  </r>
  <r>
    <x v="9"/>
    <s v="EHW24"/>
    <s v="Disabled Facilities Grant Review"/>
    <s v="Complete Annual Review of Disabled Facilities Grant Service"/>
    <s v="December 2020"/>
    <s v="On track to be completed"/>
    <m/>
    <s v="On Track to be Achieved"/>
    <m/>
    <s v="CMT report currently being drafted"/>
    <m/>
    <m/>
    <s v="On Track to be Achieved"/>
    <m/>
    <s v="Disabled Facilities Grant Review completed and agreed by Cabinet in December 2020"/>
    <m/>
    <m/>
    <s v="Fully Achieved"/>
    <m/>
    <m/>
    <m/>
    <s v="Fully Achieved"/>
    <m/>
    <m/>
    <s v="Mark Rizk"/>
    <s v="Environmental Health"/>
    <s v="Environment and Health &amp; Wellbeing"/>
    <s v="Community &amp; Regulatory Services"/>
    <s v="Regulatory &amp; Community Support"/>
  </r>
  <r>
    <x v="9"/>
    <s v="EHW25"/>
    <s v="Climate Change &amp; Air Quality Policy"/>
    <s v="Consider the declaration of a Climate Emergency and implement and monitor a Climate Change action plan-including an annual update"/>
    <s v="August 2020"/>
    <s v="The report for a Climate Change Emergency Declaration and supporting action plan has been completed and is being taken to the groups in July for approval in August."/>
    <m/>
    <s v="On Track to be Achieved"/>
    <m/>
    <s v="Report completed and agreed in August 2020"/>
    <m/>
    <m/>
    <s v="Fully Achieved"/>
    <m/>
    <s v="Completed in August 2020"/>
    <m/>
    <m/>
    <s v="Fully Achieved"/>
    <m/>
    <m/>
    <m/>
    <s v="Fully Achieved"/>
    <m/>
    <m/>
    <s v="Mark Rizk"/>
    <s v="Environmental Health"/>
    <s v="Environment and Health &amp; Wellbeing"/>
    <s v="Community &amp; Regulatory Services"/>
    <s v="Regulatory &amp; Community Support"/>
  </r>
  <r>
    <x v="9"/>
    <s v="EHW26"/>
    <s v="Multi-agency Initiatives to Combat Modern Slavery"/>
    <s v="Carry out Covid-19 compliance checks across the Borough and report progress on a quarterly basis"/>
    <s v="March 2021"/>
    <s v="Focussed covid compliance checks are being undertaken in licensed premises along with targeted initiatives to businesses within Uxbridge Street, Waterloo Street and Horninglow Road. Business packs have been distributed along with letters advising of additional restrictions that shops should put in place to reduce customer numbers and ensure customers wear face coverings. "/>
    <m/>
    <s v="On Track to be Achieved"/>
    <m/>
    <s v="Focussed compliance checks in high risk premises such as takeaways, licensed premises and warehouses"/>
    <m/>
    <m/>
    <s v="On Track to be Achieved"/>
    <m/>
    <s v="Focussed compliance checks in high risk businesses such as takeaways, licensed premises and warehouses"/>
    <m/>
    <m/>
    <s v="On Track to be Achieved"/>
    <m/>
    <m/>
    <m/>
    <s v="Update not provided"/>
    <m/>
    <m/>
    <s v="Mark Rizk"/>
    <s v="Environmental Health"/>
    <s v="Environment and Health &amp; Wellbeing"/>
    <s v="Community &amp; Regulatory Services"/>
    <s v="Regulatory &amp; Community Support"/>
  </r>
  <r>
    <x v="11"/>
    <s v="VFM01"/>
    <s v="Continue to Improve Financial Resilience"/>
    <s v="Compliance with HMRC VAT Digitalisation Requirements "/>
    <s v="31st March 2020"/>
    <s v="HMRC have deferred this requirement until April 2021 due to Covid-19 (target date revised to reflect this)"/>
    <m/>
    <s v="On Track to be Achieved"/>
    <m/>
    <s v="Scheduled for implementation in Q3."/>
    <m/>
    <m/>
    <s v="On Track to be Achieved"/>
    <m/>
    <s v="The Making Tax Digital Module of Agresso was implemented this Quarter and the first VAT return submitted in accordance with the requirements."/>
    <m/>
    <m/>
    <s v="Fully Achieved"/>
    <m/>
    <m/>
    <m/>
    <s v="Fully Achieved"/>
    <m/>
    <m/>
    <s v="Sal Khan"/>
    <s v="FMU"/>
    <s v="Value for Money Council"/>
    <s v="Leader"/>
    <s v="Leader"/>
  </r>
  <r>
    <x v="11"/>
    <s v="VFM02"/>
    <s v="Continue to Improve Financial Resilience"/>
    <s v="Review compliance against CIPFA FM Code of Practice"/>
    <s v="December 2020"/>
    <m/>
    <m/>
    <s v="Not Yet Due"/>
    <m/>
    <m/>
    <m/>
    <m/>
    <s v="Not yet due"/>
    <m/>
    <s v="Review delayed due to impact of Covid-19 on staffing resources. Review to be completed as soon as feasible."/>
    <m/>
    <m/>
    <s v="Off Target"/>
    <m/>
    <m/>
    <m/>
    <s v="Update not provided"/>
    <m/>
    <m/>
    <s v="Sal Khan"/>
    <s v="FMU"/>
    <s v="Value for Money Council"/>
    <s v="Leader"/>
    <s v="Leader"/>
  </r>
  <r>
    <x v="11"/>
    <s v="VFM03"/>
    <s v="Continue to Improve Financial Resilience"/>
    <s v="Review and Refresh Financial Regulations"/>
    <s v="March 2021"/>
    <m/>
    <m/>
    <s v="Not Yet Due"/>
    <m/>
    <m/>
    <m/>
    <m/>
    <s v="Not yet due"/>
    <m/>
    <s v="Request deferral pending the refresh of the Contract Procedure Rules (see VFM04)"/>
    <m/>
    <m/>
    <s v="Not Yet Due"/>
    <m/>
    <m/>
    <m/>
    <s v="Update not provided"/>
    <m/>
    <m/>
    <s v="Sal Khan"/>
    <s v="FMU"/>
    <s v="Value for Money Council"/>
    <s v="Leader"/>
    <s v="Leader"/>
  </r>
  <r>
    <x v="11"/>
    <s v="VFM04"/>
    <s v="Continue to Improve Financial Resilience"/>
    <s v="Review and Refresh Contract Procedure Rules"/>
    <s v="March 2021"/>
    <m/>
    <m/>
    <s v="Not Yet Due"/>
    <m/>
    <m/>
    <m/>
    <m/>
    <s v="Not yet due"/>
    <m/>
    <s v="Request for deferral pending outcome of Green Paper in relation to Public Procurement Regulations"/>
    <m/>
    <m/>
    <s v="Not Yet Due"/>
    <m/>
    <m/>
    <m/>
    <s v="Update not provided"/>
    <m/>
    <m/>
    <s v="Sal Khan"/>
    <s v="FMU"/>
    <s v="Value for Money Council"/>
    <s v="Leader"/>
    <s v="Leader"/>
  </r>
  <r>
    <x v="11"/>
    <s v="VFM05"/>
    <s v="Continue to Improve Financial Resilience"/>
    <s v="Undertake a Procurement Exercise for the Council’s Insurance and related support"/>
    <s v="October 2020"/>
    <s v="Mini competition to appoint insurance broker and agreed process and timescales for procurement of insurer."/>
    <m/>
    <s v="On Track to be Achieved"/>
    <m/>
    <s v="Completed in Quarter 2."/>
    <m/>
    <m/>
    <s v="Fully Achieved"/>
    <m/>
    <m/>
    <m/>
    <m/>
    <s v="Fully Achieved"/>
    <m/>
    <m/>
    <m/>
    <s v="Fully Achieved"/>
    <m/>
    <m/>
    <s v="Sal Khan"/>
    <s v="FMU"/>
    <s v="Value for Money Council"/>
    <s v="Leader"/>
    <s v="Leader"/>
  </r>
  <r>
    <x v="0"/>
    <s v="VFM06"/>
    <s v="Continue to Improve Financial Resilience"/>
    <s v="Develop Procurement Policy  "/>
    <s v="June 2020"/>
    <s v="The newly developed Procurement Policy has been drafted. This will be considered further by senior officers and Members in July / August and is scheduled to be presented to Cabinet in September. There has been a slight delay in the Policy being approved due to additional pressures on resource arising from the COVID-19 situation."/>
    <m/>
    <s v="Off Target"/>
    <m/>
    <s v="The Procurement Policy was approved by Cabinet in September 2020. There was a slight delay in the policy being approved due to additional pressures on resource arising from the necessary response to the COVID-19 situation."/>
    <m/>
    <m/>
    <s v="Completed Behind Schedule"/>
    <m/>
    <m/>
    <m/>
    <m/>
    <s v="Completed Behind Schedule"/>
    <m/>
    <s v="Approved by Cabinet in September"/>
    <m/>
    <s v="Completed Significantly After Target Deadline"/>
    <m/>
    <m/>
    <s v="Sal Khan"/>
    <s v="Programmes &amp; Transformation"/>
    <s v="Value for Money Council"/>
    <s v="Leader"/>
    <s v="Leader"/>
  </r>
  <r>
    <x v="11"/>
    <s v="VFM07"/>
    <s v="Responding to Significant Local Government Finance Changes and Assessing the Impact on the Council’s Financial Position"/>
    <s v="Activities Throughout the Year Reported in Line with the Timed Responses "/>
    <s v="March 2021"/>
    <s v="Due to Covid-19 the government has announced the many of the expected reforms will be deferred.  Officers are monitoring developments and proactively engaging with Government in relation to developments in respect of additional funding in 2020/21 towards Covid-19 related pressures and also the approach to funding for 2021/22."/>
    <m/>
    <s v="On Track to be Achieved"/>
    <m/>
    <s v="Many of reforms delayed, however there remains uncertainty in relation to the New Homes Bonus Scheme and Business Rates Reset in respect of the settlement for 2021/22."/>
    <m/>
    <m/>
    <s v="On Track to be Achieved"/>
    <m/>
    <s v="Further announcements in relation to delays in respect of the proposed funding reforms due to the Covid-19 Pandemic.  Officers will continue to contribute to discussions in respect of future reforms either directly via consultations or indirectly through forums such as DCN, SDCT and SCFOG."/>
    <m/>
    <m/>
    <s v="On Track to be Achieved"/>
    <m/>
    <m/>
    <m/>
    <s v="Update not provided"/>
    <m/>
    <m/>
    <s v="Sal Khan"/>
    <s v="FMU"/>
    <s v="Value for Money Council"/>
    <s v="Leader"/>
    <s v="Leader"/>
  </r>
  <r>
    <x v="11"/>
    <s v="VFM08"/>
    <s v="Set the MTFS for 2021/22 onwards"/>
    <s v="Set Budget for Council Approval  "/>
    <s v="February 2021"/>
    <s v="Work to commence in Quarter 2."/>
    <m/>
    <s v="Not Yet Due"/>
    <m/>
    <s v="Planning Stage."/>
    <m/>
    <m/>
    <s v="On Track to be Achieved"/>
    <m/>
    <s v="The Leader and Chief Executive briefed on the overall financial outlook. Star Chamber Meetings held during December and the Provisional Financial Settlement received in December."/>
    <m/>
    <m/>
    <s v="On Track to be Achieved"/>
    <m/>
    <m/>
    <m/>
    <s v="Update not provided"/>
    <m/>
    <m/>
    <s v="Sal Khan"/>
    <s v="FMU"/>
    <s v="Value for Money Council"/>
    <s v="Leader"/>
    <s v="Leader"/>
  </r>
  <r>
    <x v="11"/>
    <s v="VFM09"/>
    <s v="Savings targets for 2020/21"/>
    <s v="Achieve Savings Targets as Stated in the Medium Term Financial Strategy "/>
    <s v="March 2021"/>
    <s v="Current forecast indicates that pressures arising from Covid-19 exceed the additional funding support from Government."/>
    <m/>
    <s v="Deleted"/>
    <m/>
    <s v="Target deleted as part of Q1 Review due to ongoing coronavirus situation"/>
    <s v="N/A"/>
    <s v="N/A"/>
    <s v="Deleted"/>
    <m/>
    <m/>
    <m/>
    <m/>
    <s v="Deleted"/>
    <m/>
    <m/>
    <m/>
    <s v="Deleted"/>
    <m/>
    <m/>
    <s v="Sal Khan"/>
    <s v="FMU"/>
    <s v="Value for Money Council"/>
    <s v="Leader"/>
    <s v="Leader"/>
  </r>
  <r>
    <x v="11"/>
    <s v="VFM10"/>
    <s v="Having an approved Statement of Accounts "/>
    <s v="Submit Statement of Accounts to Audit Committee by the earlier Statutory Deadline "/>
    <s v="30th November 2020"/>
    <s v="Statutory deadlines have been amended due to Covid-19.  This has been moved from 31st July to 30th November and the Council is currently working towards sign-off in September."/>
    <m/>
    <s v="On Track to be Achieved"/>
    <m/>
    <s v="Audited Accounts agreed by Approval of Statement of Accounts Committee, subject to finalisation of external audit particularly in relation to the Pension Fund Assurance from Staffordshire County Council's auditors."/>
    <m/>
    <m/>
    <s v="On Track to be Achieved"/>
    <m/>
    <s v="Statement of Accounts signed during November following delay due to the audit of the Pension Fund Accounts."/>
    <m/>
    <m/>
    <s v="Fully Achieved"/>
    <m/>
    <m/>
    <m/>
    <s v="Fully Achieved"/>
    <m/>
    <m/>
    <s v="Sal Khan"/>
    <s v="FMU"/>
    <s v="Value for Money Council"/>
    <s v="Leader"/>
    <s v="Leader"/>
  </r>
  <r>
    <x v="12"/>
    <s v="VFM11"/>
    <s v="Prepare for a Corporate ICT refresh"/>
    <s v="Commence Desktop Hardware Renewal"/>
    <s v="June 2020"/>
    <s v="Standard models identified, pilot group to deploy"/>
    <m/>
    <s v="Fully Achieved"/>
    <m/>
    <m/>
    <m/>
    <m/>
    <s v="Fully Achieved"/>
    <m/>
    <m/>
    <m/>
    <m/>
    <s v="Fully Achieved"/>
    <m/>
    <m/>
    <m/>
    <s v="Fully Achieved"/>
    <m/>
    <m/>
    <s v="Sal Khan"/>
    <s v="ICT"/>
    <s v="Value for Money Council"/>
    <s v="Leader"/>
    <s v="Leader"/>
  </r>
  <r>
    <x v="12"/>
    <s v="VFM12"/>
    <s v="Explore opportunities for shared service/income generation"/>
    <s v="Report on ICT income generation"/>
    <s v="June 2020"/>
    <s v="Discussions are ongoing with another District LA regarding how ESBC can provide professional support with their ICT Strategy, ICT architecture and service delivery. However scoping for this piece of work has been impacted by Covid-19 and it is anticipated that it will be finalised before the end of the year."/>
    <m/>
    <s v="Off Target"/>
    <m/>
    <s v="Support is being provided to another organisation regarding their future service delivery options. A report will be provided by the end of Q4."/>
    <m/>
    <m/>
    <s v="Off Target"/>
    <m/>
    <s v="Support is being provided to Oadby and Wigston Borough Council regarding their future service delivery options. A report will be provided by the end of quarter 4."/>
    <m/>
    <m/>
    <s v="Off Target"/>
    <m/>
    <m/>
    <m/>
    <s v="Update not provided"/>
    <m/>
    <m/>
    <s v="Sal Khan"/>
    <s v="ICT"/>
    <s v="Value for Money Council"/>
    <s v="Leader"/>
    <s v="Leader"/>
  </r>
  <r>
    <x v="13"/>
    <s v="VFM13"/>
    <s v="Continuing to digitise SMARTER services"/>
    <s v="Digital Strategy Refreshed and approved"/>
    <s v="October 2020"/>
    <s v="Development of the Strategy is underway and is expected to be approved in October."/>
    <m/>
    <s v="On Track to be Achieved"/>
    <m/>
    <s v="The strategy is expected to be approved by Cabinet in October"/>
    <m/>
    <m/>
    <s v="On Track to be Achieved"/>
    <m/>
    <s v="The Refreshed Digital Strategy was approved by Cabinet in October 2020."/>
    <m/>
    <m/>
    <s v="Fully Achieved"/>
    <m/>
    <m/>
    <m/>
    <s v="Fully Achieved"/>
    <m/>
    <m/>
    <s v="Sal Khan"/>
    <s v="Programmes &amp; Transformation"/>
    <s v="Value for Money Council"/>
    <s v="Leader"/>
    <s v="Leader"/>
  </r>
  <r>
    <x v="13"/>
    <s v="VFM14"/>
    <s v="Continuing to digitise SMARTER services"/>
    <s v="80% of revised Digital Strategy targets achieved "/>
    <s v="March 2021"/>
    <s v="Strategy due to be approved by October"/>
    <m/>
    <s v="Not Yet Due"/>
    <m/>
    <s v="The strategy is due to be approved in October."/>
    <m/>
    <m/>
    <s v="Not yet due"/>
    <m/>
    <s v="Work has commenced on the initiatives described in the strategy including the formation of strategic and operational digital groups."/>
    <m/>
    <m/>
    <s v="On Track to be Achieved"/>
    <m/>
    <m/>
    <m/>
    <s v="Update not provided"/>
    <m/>
    <m/>
    <s v="Sal Khan"/>
    <s v="Programmes &amp; Transformation"/>
    <s v="Value for Money Council"/>
    <s v="Leader"/>
    <s v="Leader"/>
  </r>
  <r>
    <x v="13"/>
    <s v="VFM15"/>
    <s v="Continuing to digitise SMARTER services"/>
    <s v="GeoPlaces Gold Standard in ESBC related categories"/>
    <s v="March 2021"/>
    <s v="Data is currently rated as 'Gold' in 6 out of 10 ESBC related categories, 2 categories are rated silver and 2 are rated as bronze. Due to revised  thresholds introduced every May, it was anticipated that some categories would be rated as bronze or silver, and it is expected that Gold will be achieved by year end in line with the target. "/>
    <m/>
    <s v="On Track to be Achieved"/>
    <m/>
    <s v="We are making progress towards our data being rated as Gold Standard and it is expected that we will achieve Gold by the end of the year in line with the current target. A new LLPG system is due to go live in October which will improve the management of the system."/>
    <m/>
    <m/>
    <s v="On Track to be Achieved"/>
    <m/>
    <s v="A new LLPG system went live in Q3 which is assisting the management of LLPG. Due to a GeoPlace platform upgrade we have not received a recent rating however officers continue to maintain and improve the data."/>
    <m/>
    <m/>
    <s v="On Track to be Achieved"/>
    <m/>
    <m/>
    <m/>
    <s v="Update not provided"/>
    <m/>
    <m/>
    <s v="Sal Khan"/>
    <s v="Programmes &amp; Transformation"/>
    <s v="Value for Money Council"/>
    <s v="Leader"/>
    <s v="Leader"/>
  </r>
  <r>
    <x v="0"/>
    <s v="VFM16"/>
    <s v="Improved Resilience Planning"/>
    <s v="Review of Rest Centres Complete"/>
    <s v="March 2021"/>
    <m/>
    <m/>
    <s v="Not Yet Due"/>
    <m/>
    <s v="Review to commence during Quarter 3 to align to Local Resilience Forum flood planning processes. "/>
    <m/>
    <m/>
    <s v="Not yet due"/>
    <m/>
    <s v="Work has commenced on the review, including considering: rest centre operation in a concurrent incident scenario; rest centre capacities and locations; and how locations overlay with flood risk areas."/>
    <m/>
    <m/>
    <s v="On Track to be Achieved"/>
    <m/>
    <m/>
    <m/>
    <s v="Update not provided"/>
    <m/>
    <m/>
    <s v="Sal Khan"/>
    <s v="Democratic Services &amp; Emergency Planning"/>
    <s v="Value for Money Council"/>
    <s v="Leader"/>
    <s v="Leader"/>
  </r>
  <r>
    <x v="0"/>
    <s v="VFM17"/>
    <s v="LGA Peer Review"/>
    <s v="Work with the LGA to deliver a peer review to another council/s to build up to hosting one in East Staffordshire"/>
    <s v="October 2020"/>
    <s v="It has been indicated to the Council that the Peer Review programme is not proceeding."/>
    <m/>
    <s v="Deleted"/>
    <m/>
    <s v="Target deleted as part of Q1 Review due to ongoing coronavirus situation"/>
    <s v="N/A"/>
    <s v="N/A"/>
    <s v="Deleted"/>
    <m/>
    <m/>
    <m/>
    <m/>
    <s v="Deleted"/>
    <m/>
    <m/>
    <m/>
    <s v="Deleted"/>
    <m/>
    <m/>
    <s v="Andy O'Brien"/>
    <s v="Programmes &amp; Transformation"/>
    <s v="Value for Money Council"/>
    <s v="Leader"/>
    <s v="Leader"/>
  </r>
  <r>
    <x v="14"/>
    <s v="VFM18a"/>
    <s v="Continue to Maximise Income Through Effective Collection Processes (Previously BVPI9) "/>
    <s v="Collection Rates of _x000a_         Council Tax : 98% "/>
    <m/>
    <n v="0.28699999999999998"/>
    <n v="0.98"/>
    <s v="On Track to be Achieved"/>
    <s v="Target is annual. Current collection is 0.9% down on the same period 2019/20. Formal recovery procedures are starting July 2020."/>
    <n v="0.56620000000000004"/>
    <n v="0.56620000000000004"/>
    <n v="0.98"/>
    <s v="In Danger of Falling Behind Target"/>
    <s v="Ctax collection is 0.38% down on our target for September but this is an improvement of 0.22% compared with the end of August."/>
    <n v="0.83979999999999999"/>
    <n v="0.83979999999999999"/>
    <n v="0.98"/>
    <s v="On Track to be Achieved"/>
    <s v="Target is annual."/>
    <m/>
    <m/>
    <s v="Update not provided"/>
    <m/>
    <m/>
    <s v="Sal Khan"/>
    <s v="Revenues, Benefits &amp; Customer Care"/>
    <s v="Value for Money Council"/>
    <s v="Environment &amp; Housing"/>
    <s v="Environment &amp; Housing"/>
  </r>
  <r>
    <x v="14"/>
    <s v="VFM18b"/>
    <s v="Continue to Maximise Income Through Effective Collection Processes (Previously BVPI10) "/>
    <s v="Collection Rates of _x000a_                  NNDR : 99%"/>
    <m/>
    <n v="0.25509999999999999"/>
    <n v="0.99"/>
    <s v="On Track to be Achieved"/>
    <s v="Target is annual. Current collection is 7.51% down on the same period 2019/20. Formal recovery procedures are starting July 2020."/>
    <n v="0.52690000000000003"/>
    <n v="0.52690000000000003"/>
    <n v="0.98"/>
    <s v="On Track to be Achieved"/>
    <s v="NDR collection is 7.31% down on our target for September, but this is an improvement of 1.62% compared with the end of August. Enforcement action will commence in November, as Liability Order hearings are being re-started. Target is annual and therefore we estimate collection to improve during the next few months."/>
    <s v="80.97%_x000a__x000a_Target is annual. Affected by COVID pandemic. However, indications are that performance should be achieved within 5% of the target figure, as current collection is 3.81% down on target figure for 31 December."/>
    <n v="0.80969999999999998"/>
    <n v="0.96"/>
    <s v="In Danger of Falling Behind Target"/>
    <m/>
    <m/>
    <m/>
    <s v="Update not provided"/>
    <m/>
    <m/>
    <s v="Sal Khan"/>
    <s v="Revenues, Benefits &amp; Customer Care"/>
    <s v="Value for Money Council"/>
    <s v="Environment &amp; Housing"/>
    <s v="Environment &amp; Housing"/>
  </r>
  <r>
    <x v="14"/>
    <s v="VFM19a"/>
    <s v="Continue to Maximise Income Through Effective Collection Processes: Reduce Former Years Arrears for Council Tax; NNDR; Sundry Debts"/>
    <s v="Former Years Arrears for Council Tax_x000a_£2,500,000 (net of credits, amounts on arrangement and identified write offs)"/>
    <m/>
    <n v="2220350.39"/>
    <n v="2000000"/>
    <s v="On Track to be Achieved"/>
    <s v="Target is annual. Formal recovery procedures are starting July 2020 following suspension during Covid-19 lockdown."/>
    <n v="2220063.52"/>
    <n v="2220063.52"/>
    <n v="2500000"/>
    <s v="On Track to be Achieved"/>
    <m/>
    <s v="£2,190,835_x000a__x000a_Target is annual. Corporate target was revised in September due to pandemic. Recovery action at Court commenced November 2020 which has enabled further recovery action procedures to be commenced, resulting in better arrears collection performance that originally anticipated."/>
    <n v="2190835"/>
    <n v="2100000"/>
    <s v="On Track to be Achieved"/>
    <m/>
    <m/>
    <m/>
    <s v="Update not provided"/>
    <m/>
    <m/>
    <s v="Sal Khan"/>
    <s v="Revenues, Benefits &amp; Customer Care"/>
    <s v="Value for Money Council"/>
    <s v="Environment &amp; Housing"/>
    <s v="Environment &amp; Housing"/>
  </r>
  <r>
    <x v="14"/>
    <s v="VFM19b"/>
    <s v="Continue to Maximise Income Through Effective Collection Processes: Reduce Former Years Arrears for Council Tax; NNDR; Sundry Debts"/>
    <s v="Former Years Arrears for NNDR_x000a_£2,000,000 (net of credits, amounts on arrangement and identified write offs)"/>
    <m/>
    <n v="2155042.42"/>
    <n v="2000000"/>
    <s v="On Track to be Achieved"/>
    <s v="Target is annual. Formal recovery procedures are starting July 2020 following suspension during Covid-19 lockdown."/>
    <n v="2434472.23"/>
    <n v="2434472.23"/>
    <n v="2000000"/>
    <s v="On Track to be Achieved"/>
    <s v="Pre April 2020 (previous  years) charges raised since 1 April 2020 (current year) total £1.2m, of which £669k was raised in September. These debits are added to the arrears figures brought forward as at 31 March 2020 and change frequently."/>
    <s v="£2,140,037_x000a__x000a_Target is annual. Corporate target was revised in September due to pandemic. Recovery action at Court commenced November 2020 which has enabled further recovery action procedures to be commenced, resulting in better arrears collection performance that originally anticipated."/>
    <n v="2140037"/>
    <n v="2000000"/>
    <s v="On Track to be Achieved"/>
    <m/>
    <m/>
    <m/>
    <s v="Update not provided"/>
    <m/>
    <m/>
    <s v="Sal Khan"/>
    <s v="Revenues, Benefits &amp; Customer Care"/>
    <s v="Value for Money Council"/>
    <s v="Environment &amp; Housing"/>
    <s v="Environment &amp; Housing"/>
  </r>
  <r>
    <x v="14"/>
    <s v="VFM19c"/>
    <s v="Continue to Maximise Income Through Effective Collection Processes: Reduce Former Years Arrears for Council Tax; NNDR; Sundry Debts"/>
    <s v="Current years arrears for sundry debts (older than 90 days)_x000a_£80,000 (net of credits, amounts on arrangement and identified write offs)"/>
    <m/>
    <n v="0"/>
    <n v="40000"/>
    <s v="On Track to be Achieved"/>
    <s v="Target is annual."/>
    <n v="34598.629999999997"/>
    <n v="34598.629999999997"/>
    <n v="80000"/>
    <s v="On Track to be Achieved"/>
    <m/>
    <s v="£74,606_x000a__x000a_Target is annual. Two invoices amounting to £42.5k remain on hold as per Legal Dept request."/>
    <n v="74606"/>
    <n v="80000"/>
    <s v="On Track to be Achieved"/>
    <m/>
    <m/>
    <m/>
    <s v="Update not provided"/>
    <m/>
    <m/>
    <s v="Sal Khan"/>
    <s v="Revenues, Benefits &amp; Customer Care"/>
    <s v="Value for Money Council"/>
    <s v="Environment &amp; Housing"/>
    <s v="Environment &amp; Housing"/>
  </r>
  <r>
    <x v="14"/>
    <s v="VFM20a"/>
    <s v="Maintaining excellent customer access to services with face-to-face and telephony enquiries"/>
    <s v="99% of CSC and Telephony Team Enquiries Resolved at First Point of Contact"/>
    <m/>
    <s v="None"/>
    <s v="n/a"/>
    <s v="Not Yet Due"/>
    <s v="The CSCs were closed on 23rd March due to lockdown restrictions imposed by Govt. No date has yet been agreed for their re-opening."/>
    <n v="0"/>
    <n v="0"/>
    <n v="0.99"/>
    <s v="On Track to be Achieved"/>
    <s v="Burton and Uttoxeter CSCs remain closed. However, Burton CSC will re-open on a reduced scale during October."/>
    <s v="100%_x000a__x000a_Burton CSC opened between 12 Oct and 5 Nov. Both CSCs remain closed for the time being."/>
    <n v="1"/>
    <n v="1"/>
    <s v="On Track to be Achieved"/>
    <m/>
    <m/>
    <m/>
    <s v="Update not provided"/>
    <m/>
    <m/>
    <s v="Sal Khan"/>
    <s v="Revenues, Benefits &amp; Customer Care"/>
    <s v="Value for Money Council"/>
    <s v="Environment &amp; Housing"/>
    <s v="Environment &amp; Housing"/>
  </r>
  <r>
    <x v="14"/>
    <s v="VFM20b"/>
    <s v="Maintaining excellent customer access to services with face-to-face and telephony enquiries"/>
    <s v="Minimum 75% Telephony Team Calls Answered Within 10 Seconds"/>
    <m/>
    <s v="79%_x000a__x000a_All services are being offered via telephone or online enquiries. High call volumes on Switchboard due to Waste changes (initial suspension of brown bin waste and re-introduction of bulky waste collections). Switchboard staff have now taken over calls from residents who are classified as Covid-19 vulnerable, and are being signposted to the relevant support agencies in partnership with the County Council."/>
    <n v="0.75"/>
    <s v="On Track to be Achieved"/>
    <m/>
    <n v="0.66"/>
    <n v="0.68"/>
    <n v="0.75"/>
    <s v="On Track to be Achieved"/>
    <s v="With the CSCs being closed since March, all services have been offered via telephone or online. Operators are also providing support to residents affected by Covid restrictions and isolation to ensure they can access food and support where necessary. "/>
    <s v="71%_x000a__x000a_Impact of Waste Management's crackdown on contaminated bins caused an increase in calls during Q3. Many of these calls were longer due to the dissatisfaction callers wished to express regarding the service. "/>
    <n v="0.76"/>
    <n v="0.75"/>
    <s v="On Track to be Achieved"/>
    <m/>
    <m/>
    <m/>
    <s v="Update not provided"/>
    <m/>
    <m/>
    <s v="Sal Khan"/>
    <s v="Revenues, Benefits &amp; Customer Care"/>
    <s v="Value for Money Council"/>
    <s v="Environment &amp; Housing"/>
    <s v="Environment &amp; Housing"/>
  </r>
  <r>
    <x v="14"/>
    <s v="VFM21"/>
    <s v="Continue to Improve the Ways We Provide Benefits to Those Most in Need:"/>
    <s v="Time Taken to Process Benefit New Claims and Change Events (Previously NI 181)_x000a_5 days"/>
    <m/>
    <s v="5.12 days_x000a__x000a_Claims processing has improved during June now that claims made as a result of the pandemic have reduced to normal levels. We anticipate the number of claims to increase over the coming months as the Govt's furlough scheme is pared back."/>
    <s v="5 days"/>
    <s v="On Track to be Achieved"/>
    <m/>
    <s v="4.25 days"/>
    <s v="4.76 days"/>
    <s v="5 days"/>
    <s v="On Track to be Achieved"/>
    <m/>
    <s v="4.18 days_x000a__x000a_Full case reviews have started under the DWPs Housing Benefit Accuracy Award initiative. This could impact future performance, depending on the number of cases DWP want us to review."/>
    <s v="4.57 days"/>
    <s v="5 days"/>
    <s v="On Track to be Achieved"/>
    <m/>
    <m/>
    <m/>
    <s v="Update not provided"/>
    <m/>
    <m/>
    <s v="Sal Khan"/>
    <s v="Revenues, Benefits &amp; Customer Care"/>
    <s v="Value for Money Council"/>
    <s v="Environment &amp; Housing"/>
    <s v="Environment &amp; Housing"/>
  </r>
  <r>
    <x v="14"/>
    <s v="VFM22ai"/>
    <s v="Working Towards the Reduction of Claimant Error Housing Benefit Overpayments (HBOPs)"/>
    <s v="% HBOPs recovered during the year; _x000a__x000a_90%"/>
    <m/>
    <n v="1.4525999999999999"/>
    <n v="0.8"/>
    <s v="On Track to be Achieved"/>
    <m/>
    <n v="1.9977"/>
    <n v="1.6981999999999999"/>
    <n v="1"/>
    <s v="On Track to be Achieved"/>
    <m/>
    <s v="142.8%_x000a__x000a_Further recovery action re-started in September following DWP relaxation of restrictions on deductions from ongoing benefits and HMRC providing employer information."/>
    <n v="1.5846"/>
    <n v="1.5"/>
    <s v="On Track to be Achieved"/>
    <m/>
    <m/>
    <m/>
    <s v="Update not provided"/>
    <m/>
    <m/>
    <s v="Sal Khan"/>
    <s v="Revenues, Benefits &amp; Customer Care"/>
    <s v="Value for Money Council"/>
    <s v="Environment &amp; Housing"/>
    <s v="Environment &amp; Housing"/>
  </r>
  <r>
    <x v="14"/>
    <s v="VFM22aii"/>
    <s v="Working Towards the Reduction of Claimant Error Housing Benefit Overpayments (HBOPs)"/>
    <s v=" % in year HBOPs recovered during the year;_x000a__x000a_70%"/>
    <m/>
    <n v="0.69"/>
    <n v="0.7"/>
    <s v="On Track to be Achieved"/>
    <m/>
    <n v="0.74299999999999999"/>
    <n v="0.47799999999999998"/>
    <n v="0.7"/>
    <s v="On Track to be Achieved"/>
    <s v="Direct Earnings Attachment processes have been re-opened by HMRC following lockdown. We await confirmation from DWP that they will resume collection via DWP benefits shortly."/>
    <s v="61.70%_x000a__x000a_Recovery of outstanding overpayments has been paused during this year due to the pandemic. Recovery from ongoing entitlement continued, but attachments to earnings and DDWP benefits were paused by DWP. The suspensions were lifted in November 2020 and we are now seeing increased collection. In December 2020 we collected 83% of the balances outstanding on the invoices raised that month."/>
    <n v="0.53859999999999997"/>
    <n v="0.6"/>
    <s v="In Danger of Falling Behind Target"/>
    <s v="Issue with Capita report not providing figures, which has been escalated as a fault."/>
    <m/>
    <m/>
    <s v="Update not provided"/>
    <m/>
    <m/>
    <s v="Sal Khan"/>
    <s v="Revenues, Benefits &amp; Customer Care"/>
    <s v="Value for Money Council"/>
    <s v="Environment &amp; Housing"/>
    <s v="Environment &amp; Housing"/>
  </r>
  <r>
    <x v="14"/>
    <s v="VFM22b"/>
    <s v="Working Towards the Reduction of Claimant Error Housing Benefit Overpayments (HBOPs)"/>
    <s v="% of HBOPS Processed and on Payment Arrangement; _x000a__x000a_90%"/>
    <m/>
    <n v="0.91"/>
    <n v="0.9"/>
    <s v="On Track to be Achieved"/>
    <m/>
    <n v="0.92400000000000004"/>
    <n v="0.91700000000000004"/>
    <n v="0.9"/>
    <s v="On Track to be Achieved"/>
    <m/>
    <s v="92.5%_x000a__x000a_Further recovery action re-started in September following DWP relaxation of restrictions on deductions from ongoing benefits and HMRC providing employer information."/>
    <n v="0.92"/>
    <n v="0.9"/>
    <s v="On Track to be Achieved"/>
    <m/>
    <m/>
    <m/>
    <s v="Update not provided"/>
    <m/>
    <m/>
    <s v="Sal Khan"/>
    <s v="Revenues, Benefits &amp; Customer Care"/>
    <s v="Value for Money Council"/>
    <s v="Environment &amp; Housing"/>
    <s v="Environment &amp; Housing"/>
  </r>
  <r>
    <x v="14"/>
    <s v="VFM23"/>
    <s v="Implement the new Business Rates Rate Relief policy"/>
    <s v="Revised Policy implemented "/>
    <s v="April 2020"/>
    <s v="Implemented 1st April 2020"/>
    <s v="n/a"/>
    <s v="Fully Achieved"/>
    <m/>
    <m/>
    <m/>
    <m/>
    <s v="Fully Achieved"/>
    <m/>
    <m/>
    <m/>
    <m/>
    <s v="Fully Achieved"/>
    <m/>
    <m/>
    <m/>
    <s v="Fully Achieved"/>
    <m/>
    <m/>
    <s v="Sal Khan"/>
    <s v="Revenues, Benefits &amp; Customer Care"/>
    <s v="Value for Money Council"/>
    <s v="Environment &amp; Housing"/>
    <s v="Environment &amp; Housing"/>
  </r>
  <r>
    <x v="14"/>
    <s v="VFM24"/>
    <s v="Prepare for Universal Credit Managed Migration  "/>
    <s v="Two Member Briefings"/>
    <s v="March 2021"/>
    <s v="Deferred to the next Corporate Plan year, as there is currently no indication that the necessary Government guidance will be received this year. "/>
    <m/>
    <s v="Deferred"/>
    <s v="We await further information from the DWP as to when Managed Migration is likely to be rolled out nationwide."/>
    <s v="Target deferred as part of Q1 Review due to ongoing coronavirus situation"/>
    <s v="N/A"/>
    <s v="N/A"/>
    <s v="Deferred"/>
    <m/>
    <s v="Target deferred as part of Q1 Review due to ongoing coronavirus situation"/>
    <m/>
    <m/>
    <s v="Deferred"/>
    <m/>
    <m/>
    <m/>
    <s v="Deferred"/>
    <m/>
    <m/>
    <s v="Sal Khan"/>
    <s v="Revenues, Benefits &amp; Customer Care"/>
    <s v="Value for Money Council"/>
    <s v="Environment &amp; Housing"/>
    <s v="Environment &amp; Housing"/>
  </r>
  <r>
    <x v="8"/>
    <s v="VFM25"/>
    <s v="Further Development of SMARTER working (Waste Collection)"/>
    <s v="Continue with SMARTER Waste Review Service _x000a_Two Update Reports with next steps"/>
    <s v="March 2021"/>
    <s v="Work is progressing with options for reviewing service delivery."/>
    <m/>
    <s v="On Track to be Achieved"/>
    <m/>
    <s v="Work has continued on the options for service delivery and a report will be submitted to Cabinet in December"/>
    <m/>
    <m/>
    <s v="On Track to be Achieved"/>
    <m/>
    <s v="External consultants appointed to provide an independent assessment of outsourcing, including a financial appraisal. Report now scheduled for Jan-21"/>
    <m/>
    <m/>
    <s v="On Track to be Achieved"/>
    <m/>
    <m/>
    <m/>
    <s v="Update not provided"/>
    <m/>
    <m/>
    <s v="Sal Khan"/>
    <s v="Environment"/>
    <s v="Value for Money Council"/>
    <s v="Environment &amp; Housing"/>
    <s v="Environment &amp; Housing"/>
  </r>
  <r>
    <x v="8"/>
    <s v="VFM26"/>
    <s v="Further Development of SMARTER working  (Street Cleaning)"/>
    <s v="Implement the SMARTER Street Cleaning Programme_x000a__x000a_Update report on IT Management System "/>
    <s v="March 2021"/>
    <m/>
    <m/>
    <s v="Not Yet Due"/>
    <m/>
    <s v="IT system installed and hardware for vehicles delivered to site. The next stage is to input baseline data and cleanse."/>
    <m/>
    <m/>
    <s v="On Track to be Achieved"/>
    <m/>
    <s v="Baseline data continues to be gathered and input into the system."/>
    <m/>
    <m/>
    <s v="On Track to be Achieved"/>
    <m/>
    <m/>
    <m/>
    <s v="Update not provided"/>
    <m/>
    <m/>
    <s v="Sal Khan"/>
    <s v="Environment"/>
    <s v="Value for Money Council"/>
    <s v="Environment &amp; Housing"/>
    <s v="Environment &amp; Housing"/>
  </r>
  <r>
    <x v="8"/>
    <s v="VFM27"/>
    <s v="Essential Procurement Activities"/>
    <s v="Dry Recycling Contract / Garden Waste Contract  Procurement commenced (Options Report)"/>
    <s v="June 2020"/>
    <s v="Options report approved by Cabinet in June 2020."/>
    <m/>
    <s v="Fully Achieved"/>
    <m/>
    <m/>
    <m/>
    <m/>
    <s v="Fully Achieved"/>
    <m/>
    <m/>
    <m/>
    <m/>
    <s v="Fully Achieved"/>
    <m/>
    <m/>
    <m/>
    <s v="Fully Achieved"/>
    <m/>
    <m/>
    <s v="Sal Khan"/>
    <s v="Environment"/>
    <s v="Value for Money Council"/>
    <s v="Environment &amp; Housing"/>
    <s v="Environment &amp; Housing"/>
  </r>
  <r>
    <x v="8"/>
    <s v="VFM28"/>
    <s v="Essential Procurement Activities"/>
    <s v="Vehicle Procurement concluded"/>
    <s v="November 2020"/>
    <s v="Contract documents being prepared for procurement. Timetable in place."/>
    <m/>
    <s v="On Track to be Achieved"/>
    <m/>
    <s v="Short delay to procurement timetable to enable Link Asset Services to undertake detailed appraisal of funding and vehicle options to ensure affordability, continued service delivery and climate change objectives. Cross party Member working group established to consider options and procurement timetable."/>
    <m/>
    <m/>
    <s v="In Danger of Falling Behind Target"/>
    <m/>
    <s v="Procurement concluded in December. Financial appraisal of the procurement options undertaken by external consultants to support decision. Report scheduled for January Cabinet. "/>
    <m/>
    <m/>
    <s v="Off Target"/>
    <m/>
    <m/>
    <m/>
    <s v="Update not provided"/>
    <m/>
    <m/>
    <s v="Sal Khan"/>
    <s v="Environment"/>
    <s v="Value for Money Council"/>
    <s v="Environment &amp; Housing"/>
    <s v="Environment &amp; Housing"/>
  </r>
  <r>
    <x v="8"/>
    <s v="VFM29"/>
    <s v="Minimise The Number Of Missed Bin Collections"/>
    <s v="Number Of Missed Bin Collections: Achieve 99.97% successful bin collections across the Borough "/>
    <s v="March 2021"/>
    <s v="99.97% successfully collected"/>
    <n v="99.97"/>
    <s v="On Track to be Achieved"/>
    <m/>
    <s v="99.97% successfully collected"/>
    <m/>
    <m/>
    <s v="On Track to be Achieved"/>
    <m/>
    <s v="99.97% successfully collected"/>
    <m/>
    <m/>
    <s v="On Track to be Achieved"/>
    <m/>
    <m/>
    <m/>
    <s v="Update not provided"/>
    <m/>
    <m/>
    <s v="Sal Khan"/>
    <s v="Environment"/>
    <s v="Value for Money Council"/>
    <s v="Environment &amp; Housing"/>
    <s v="Environment &amp; Housing"/>
  </r>
  <r>
    <x v="8"/>
    <s v="VFM30"/>
    <s v="Respond to Government Policy Announcements "/>
    <s v="Complete responses to Government consultations in line with consultation deadlines"/>
    <m/>
    <s v="COVID-19 has resulted in a delay in the Government publishing the next stage of consultations for the emerging Environment Bill. A revised timetable is yet to be confirmed."/>
    <m/>
    <s v="Not Yet Due"/>
    <m/>
    <s v="As reported in Q1, COVID-19 has resulted in a delay in the Government publishing the next stage of consultations for the emerging Environment Bill. A revised timetable is yet to be confirmed."/>
    <m/>
    <m/>
    <s v="Not yet due"/>
    <m/>
    <s v="Government has now indicated that the next round of consultations should be published in March/April 2021."/>
    <m/>
    <m/>
    <s v="Not Yet Due"/>
    <m/>
    <m/>
    <m/>
    <s v="Update not provided"/>
    <m/>
    <m/>
    <s v="Sal Khan"/>
    <s v="Environment"/>
    <s v="Value for Money Council"/>
    <s v="Environment &amp; Housing"/>
    <s v="Environment &amp; Housing"/>
  </r>
  <r>
    <x v="0"/>
    <s v="VFM31"/>
    <s v="Maintain Robust Mechanisms for Contract Managing the Leisure Service Arrangements"/>
    <s v="Report on the performance of the Leisure Operator on a quarterly basis"/>
    <m/>
    <s v="Detailed report on the performance of the Leisure Services contractor (Everyone Active) was presented to CMT, LDL, LAG, LOAG, IAAG and the AVFM Scrutiny Committee during May / June 2020."/>
    <m/>
    <s v="On Track to be Achieved"/>
    <m/>
    <s v="Detailed report on the performance of the Leisure Services contractor (Everyone Active) was presented to CMT, LDL, LAG, LOAG, IAAG and the AVFM Scrutiny Committee during August / September 2020."/>
    <m/>
    <m/>
    <s v="On Track to be Achieved"/>
    <m/>
    <s v="Detailed report on the performance of the Leisure Services contractor (Everyone Active) was presented to CMT, LDL, LAG, LOAG, IAAG and the AVFM Scrutiny Committee during November / December 2020."/>
    <m/>
    <m/>
    <s v="On Track to be Achieved"/>
    <m/>
    <m/>
    <m/>
    <s v="Update not provided"/>
    <m/>
    <m/>
    <s v="Mark Rizk"/>
    <s v="Leisure Services Contract"/>
    <s v="Value for Money Council"/>
    <s v="Leisure, Amenities &amp; Tourism"/>
    <s v="Leisure, Culture &amp; Tourism"/>
  </r>
  <r>
    <x v="0"/>
    <s v="VFM32"/>
    <s v="Review Strategic Sport and Leisure Approach in Line with Leisure Services Contract Arrangements"/>
    <s v="Undertake a follow-up benchmarking exercise supporting the delivery of the leisure operating contract "/>
    <s v="February 2021"/>
    <m/>
    <m/>
    <s v="Not Yet Due"/>
    <m/>
    <m/>
    <m/>
    <m/>
    <s v="Not yet due"/>
    <m/>
    <s v="Benchmarking work has commenced and is on track to be finalised in February 2021. Benchmarking work so far includes financial, operational and outcomes based considerations to support the ongoing contract management of the Leisure Services partnership. "/>
    <m/>
    <m/>
    <s v="On Track to be Achieved"/>
    <m/>
    <m/>
    <m/>
    <s v="Update not provided"/>
    <m/>
    <m/>
    <s v="Mark Rizk"/>
    <s v="Leisure Services Contract"/>
    <s v="Value for Money Council"/>
    <s v="Leisure, Amenities &amp; Tourism"/>
    <s v="Leisure, Culture &amp; Tourism"/>
  </r>
  <r>
    <x v="0"/>
    <s v="VFM33"/>
    <s v="Work with Leisure Operator to Continue to Provide High Quality Sports Facilities "/>
    <s v="Replace the Artificial Turf Pitch at Shobnall Leisure Complex"/>
    <s v="November 2020"/>
    <s v="Target deferred to the next Corporate Plan year, as the enforced closure of the facility has prevented the project from proceeding as planned so completion is now anticipated in 2021/22."/>
    <m/>
    <s v="Deferred"/>
    <m/>
    <s v="Target deferred as part of Q1 Review due to ongoing coronavirus situation"/>
    <s v="N/A"/>
    <s v="N/A"/>
    <s v="Deferred"/>
    <m/>
    <s v="Target deferred as part of Q1 Review due to ongoing coronavirus situation"/>
    <m/>
    <m/>
    <s v="Deferred"/>
    <m/>
    <m/>
    <m/>
    <s v="Deferred"/>
    <m/>
    <m/>
    <s v="Mark Rizk"/>
    <s v="Leisure Services Contract"/>
    <s v="Value for Money Council"/>
    <s v="Leisure, Amenities &amp; Tourism"/>
    <s v="Leisure, Culture &amp; Tourism"/>
  </r>
  <r>
    <x v="15"/>
    <s v="VFM34a"/>
    <s v="Improve Awareness of Council Services, Venues and Initiatives"/>
    <s v="Develop and communicate annual marketing plans for each leisure, culture and tourism service "/>
    <s v="April 2020"/>
    <s v="Each service has a specific Marketing Plan for 2020/21, although specific performance targets were unable to be added by the deadline due to COVID 19 uncertainties.  "/>
    <m/>
    <s v="Completed Behind Schedule"/>
    <m/>
    <m/>
    <m/>
    <m/>
    <s v="Completed Behind Schedule"/>
    <m/>
    <m/>
    <m/>
    <m/>
    <s v="Completed Behind Schedule"/>
    <m/>
    <m/>
    <m/>
    <s v="Completion Date Within Reasonable Tolerance"/>
    <m/>
    <m/>
    <s v="Mark Rizk"/>
    <s v="Marketing"/>
    <s v="Value for Money Council"/>
    <s v="Leisure, Amenities &amp; Tourism"/>
    <s v="Leisure, Culture &amp; Tourism"/>
  </r>
  <r>
    <x v="15"/>
    <s v="VFM34b"/>
    <s v="Improve Awareness of Council Services, Venues and Initiatives"/>
    <s v="Achieve 85% of these targets by year end"/>
    <s v="March 2021"/>
    <m/>
    <m/>
    <s v="Not Yet Due"/>
    <m/>
    <s v="A number of campaigns were launched in Q2:                                                Open Spaces 'Carry it in Carry it out'       Market Hall 'Be Your Own Boss'                         Brewhouse Reopening                                      Brewhouse 'At Home' virtual activities"/>
    <m/>
    <m/>
    <s v="Not yet due"/>
    <m/>
    <s v="Currently on target to exceed 85% by the end of the 2020/21 year."/>
    <m/>
    <m/>
    <s v="On Track to be Achieved"/>
    <m/>
    <m/>
    <m/>
    <s v="Update not provided"/>
    <m/>
    <m/>
    <s v="Mark Rizk"/>
    <s v="Marketing"/>
    <s v="Value for Money Council"/>
    <s v="Leisure, Amenities &amp; Tourism"/>
    <s v="Leisure, Culture &amp; Tourism"/>
  </r>
  <r>
    <x v="15"/>
    <s v="VFM35"/>
    <s v="Improve Awareness of Council Services, Venues and Initiatives"/>
    <s v="Attend and deliver a minimum of 5 events/outreach days (including Burton Market Place, Indoor shopping centres and Parks/open spaces etc.) to promote Council services in conjunction with partners."/>
    <s v="March 2021"/>
    <s v="No events or outreach days were organised in quarter 1 due to the Coronavirus outbreak. Due to the current conditions and social distancing, it's unknown if achieving this target will be possible in 2020/21  "/>
    <m/>
    <s v="In Danger of Falling Behind Target"/>
    <m/>
    <s v="No events or outreach days were organised or attended in quarter two due to the ongoing Coronavirus pandemic, although outreach promotions and activities are planned for quarter three."/>
    <m/>
    <m/>
    <s v="Not yet due"/>
    <m/>
    <s v="In quarter 3 we delivered a number of online activities and events to engage cultural audiences. We also engaged local residents and business in the 'StayLocal' campaign.  "/>
    <m/>
    <m/>
    <s v="On Track to be Achieved"/>
    <m/>
    <m/>
    <m/>
    <s v="Update not provided"/>
    <m/>
    <m/>
    <s v="Mark Rizk"/>
    <s v="Marketing"/>
    <s v="Value for Money Council"/>
    <s v="Leisure, Amenities &amp; Tourism"/>
    <s v="Leisure, Culture &amp; Tourism"/>
  </r>
  <r>
    <x v="4"/>
    <s v="VFM36"/>
    <s v="Procurement of Grounds Maintenance Contractor"/>
    <s v="Commence the process for the Grounds Maintenance contract retender"/>
    <s v="March 2021"/>
    <s v="Open Spaces and Procurement Teams have held initial discussions regarding the re-tendering of the contract."/>
    <m/>
    <s v="On Track to be Achieved"/>
    <m/>
    <s v="Procurement process to start from Qtr 3"/>
    <m/>
    <m/>
    <s v="On Track to be Achieved"/>
    <m/>
    <s v="Procurement process to start in quarter 4 with Procurement and Open Spaces Teams refining the specification and documentation in Q3 and early Q4."/>
    <m/>
    <m/>
    <s v="On Track to be Achieved"/>
    <m/>
    <m/>
    <m/>
    <s v="Update not provided"/>
    <m/>
    <m/>
    <s v="Mark Rizk"/>
    <s v="Communities, Open Spaces &amp; Facilities"/>
    <s v="Value for Money Council"/>
    <s v="Leisure, Amenities &amp; Tourism"/>
    <s v="Leisure, Culture &amp; Tourism"/>
  </r>
  <r>
    <x v="4"/>
    <s v="VFM37"/>
    <s v="Improving Energy Efficiency-Facility Developments"/>
    <s v="Review energy usage in Council owned buildings (e.g. Town Hall, Cemetery etc.) and investigate alternative energy sources."/>
    <s v="March 2021"/>
    <m/>
    <m/>
    <s v="Not Yet Due"/>
    <m/>
    <m/>
    <m/>
    <m/>
    <s v="Not yet due"/>
    <m/>
    <s v="Data available on energy usage and research completed on various energy sources. Report with recommendations to be completed in early Q4 in preparation for consideration by Cabinet."/>
    <m/>
    <m/>
    <s v="On Track to be Achieved"/>
    <m/>
    <m/>
    <m/>
    <s v="Update not provided"/>
    <m/>
    <m/>
    <s v="Mark Rizk"/>
    <s v="Communities, Open Spaces &amp; Facilities"/>
    <s v="Value for Money Council"/>
    <s v="Leisure, Amenities &amp; Tourism"/>
    <s v="Leisure, Culture &amp; Tourism"/>
  </r>
  <r>
    <x v="16"/>
    <s v="VFM38"/>
    <s v="Brewhouse, Arts and Town Hall Developments "/>
    <s v="Complete the implementation of a new service delivery model."/>
    <s v="March 2021"/>
    <s v="Awaiting outcome of current situation with COVID-19 and current closure of venues -before reviewing future strategy of service - it will be unlikely that this is known before the end of the year"/>
    <m/>
    <s v="Not Yet Due"/>
    <m/>
    <s v="With the re-opening of venues and COVID-Secure delivery starting to take place, as well as a better understanding of long term impact and funding available as result of COVID-19, work on new service delivery model has begun. In addition, the complimentary plans and proposals provided through the Stronger Towns work will also need to be factored in to the long term service delivery approach."/>
    <m/>
    <m/>
    <s v="Not yet due"/>
    <m/>
    <s v="As per Quarter 2 report, this target has been deferred to allow for the outcome of the Stronger Towns work to be factored in to the long term service delivery approach"/>
    <m/>
    <m/>
    <s v="Deferred"/>
    <m/>
    <m/>
    <m/>
    <s v="Deferred"/>
    <m/>
    <m/>
    <s v="Mark Rizk"/>
    <s v="Brewhouse, Arts &amp; Civic Function Suite"/>
    <s v="Value for Money Council"/>
    <s v="Community &amp; Regulatory Services"/>
    <s v="Leisure, Culture &amp; Tourism"/>
  </r>
  <r>
    <x v="16"/>
    <s v="VFM39"/>
    <s v="Brewhouse, Arts and Town Hall Developments"/>
    <s v="New Brewhouse, Arts and Town Hall service strategy document completed"/>
    <s v="October 2020"/>
    <s v="Awaiting outcome of current situation with COVID-19 before reviewing future strategy of service - it will be unlikely that this is known before the end of the year"/>
    <m/>
    <s v="In Danger of Falling Behind Target"/>
    <m/>
    <s v="Draft strategy complete and shared with HoS. The strategy will feed into the new service delivery plans as described in VFM38."/>
    <m/>
    <m/>
    <s v="On Track to be Achieved"/>
    <m/>
    <s v="As per Quarter 2 report, this target has been deferred to allow for the outcome of the Stronger Towns work to be factored in to the long term service delivery approach"/>
    <m/>
    <m/>
    <s v="Deferred"/>
    <m/>
    <m/>
    <m/>
    <s v="Deferred"/>
    <m/>
    <m/>
    <s v="Mark Rizk"/>
    <s v="Brewhouse, Arts &amp; Civic Function Suite"/>
    <s v="Value for Money Council"/>
    <s v="Community &amp; Regulatory Services"/>
    <s v="Leisure, Culture &amp; Tourism"/>
  </r>
  <r>
    <x v="5"/>
    <s v="VFM40"/>
    <s v="Continue to develop SMARTER working practices for Planning"/>
    <s v="Two reports identifying reviews, changes and improvements"/>
    <s v="March 2021"/>
    <m/>
    <m/>
    <s v="Not Yet Due"/>
    <m/>
    <s v="Currently underway "/>
    <m/>
    <m/>
    <s v="On Track to be Achieved"/>
    <m/>
    <m/>
    <m/>
    <m/>
    <s v="On Track to be Achieved"/>
    <m/>
    <m/>
    <m/>
    <s v="Update not provided"/>
    <m/>
    <m/>
    <s v="Sal Khan"/>
    <s v="Planning"/>
    <s v="Value for Money Council"/>
    <s v="Regeneration &amp; Planning Policy"/>
    <s v="Regeneration &amp; Planning Policy"/>
  </r>
  <r>
    <x v="5"/>
    <s v="VFM41"/>
    <s v="Continue to develop SMARTER working practices for Planning"/>
    <s v="Electronic Document Management System Review and recommendation"/>
    <s v="March 2021"/>
    <m/>
    <m/>
    <s v="Not Yet Due"/>
    <m/>
    <s v="Currently underway "/>
    <m/>
    <m/>
    <s v="On Track to be Achieved"/>
    <m/>
    <m/>
    <m/>
    <m/>
    <s v="On Track to be Achieved"/>
    <m/>
    <m/>
    <m/>
    <s v="Update not provided"/>
    <m/>
    <m/>
    <s v="Sal Khan"/>
    <s v="Planning"/>
    <s v="Value for Money Council"/>
    <s v="Regeneration &amp; Planning Policy"/>
    <s v="Regeneration &amp; Planning Policy"/>
  </r>
  <r>
    <x v="5"/>
    <s v="VFM42"/>
    <s v="Continuing to inform and improve Planning awareness with Members"/>
    <s v="At least 2 briefings delivered to elected members during the year "/>
    <m/>
    <s v="Planning Committee Members have received training at the June 2020 Committee. Full Member training will be delivered on the forthcoming Planning White paper"/>
    <m/>
    <s v="On Track to be Achieved"/>
    <m/>
    <s v="Full Member briefing took place on 12th October. "/>
    <m/>
    <m/>
    <s v="On Track to be Achieved"/>
    <m/>
    <s v="A briefing on the planning white paper was held in October"/>
    <m/>
    <m/>
    <s v="On Track to be Achieved"/>
    <m/>
    <m/>
    <m/>
    <s v="Update not provided"/>
    <m/>
    <m/>
    <s v="Sal Khan"/>
    <s v="Planning"/>
    <s v="Value for Money Council"/>
    <s v="Regeneration &amp; Planning Policy"/>
    <s v="Regeneration &amp; Planning Policy"/>
  </r>
  <r>
    <x v="5"/>
    <s v="VFM43"/>
    <s v="Continuing to inform and improve Planning awareness with Members"/>
    <s v="Targeted Planning Committee Briefings - 10 throughout the year"/>
    <m/>
    <s v="Planning Committee Members have received training at the June 2020 Committee. A full programme of training is scheduled for the year. Viability training took place at June meeting. National Forest are scheduled for July and transport for August."/>
    <m/>
    <s v="On Track to be Achieved"/>
    <m/>
    <s v="6 briefings have taken place in 2020 to date "/>
    <m/>
    <m/>
    <s v="On Track to be Achieved"/>
    <m/>
    <n v="6"/>
    <m/>
    <m/>
    <s v="On Track to be Achieved"/>
    <m/>
    <m/>
    <m/>
    <s v="Update not provided"/>
    <m/>
    <m/>
    <s v="Sal Khan"/>
    <s v="Planning"/>
    <s v="Value for Money Council"/>
    <s v="Regeneration &amp; Planning Policy"/>
    <s v="Regeneration &amp; Planning Policy"/>
  </r>
  <r>
    <x v="5"/>
    <s v="VFM44"/>
    <s v="Monitor Local Plan Performance "/>
    <s v="Authority Monitoring Report  Prepared"/>
    <s v="December 2020"/>
    <s v="Officers have undertaken collection of data"/>
    <m/>
    <s v="On Track to be Achieved"/>
    <m/>
    <s v="Report currently being prepared "/>
    <m/>
    <m/>
    <s v="On Track to be Achieved"/>
    <m/>
    <s v="Published in December"/>
    <m/>
    <m/>
    <s v="Fully Achieved"/>
    <m/>
    <m/>
    <m/>
    <s v="Fully Achieved"/>
    <m/>
    <m/>
    <s v="Sal Khan"/>
    <s v="Planning"/>
    <s v="Value for Money Council"/>
    <s v="Regeneration &amp; Planning Policy"/>
    <s v="Regeneration &amp; Planning Policy"/>
  </r>
  <r>
    <x v="5"/>
    <s v="VFM45"/>
    <s v="Monitor Local Plan Performance "/>
    <s v="Consider review of the Local Plan"/>
    <s v="October 2020"/>
    <s v="In progress. "/>
    <m/>
    <s v="On Track to be Achieved"/>
    <m/>
    <s v="Report going to full council on 19th October "/>
    <m/>
    <m/>
    <s v="On Track to be Achieved"/>
    <m/>
    <s v="Reported to Full Council on 19th October 2020"/>
    <m/>
    <m/>
    <s v="Fully Achieved"/>
    <m/>
    <m/>
    <m/>
    <s v="Fully Achieved"/>
    <m/>
    <m/>
    <s v="Sal Khan"/>
    <s v="Planning"/>
    <s v="Value for Money Council"/>
    <s v="Regeneration &amp; Planning Policy"/>
    <s v="Regeneration &amp; Planning Policy"/>
  </r>
  <r>
    <x v="5"/>
    <s v="VFM46"/>
    <s v="New and Refreshed Planning Policies"/>
    <s v="Prepare and publish Infrastructure Funding Statement "/>
    <s v="January 2021"/>
    <s v="Officers have undertaken collection of data"/>
    <m/>
    <s v="On Track to be Achieved"/>
    <m/>
    <s v="Report currently being prepared "/>
    <m/>
    <m/>
    <s v="On Track to be Achieved"/>
    <m/>
    <s v="Published in December"/>
    <m/>
    <m/>
    <s v="Fully Achieved"/>
    <m/>
    <m/>
    <m/>
    <s v="Fully Achieved"/>
    <m/>
    <m/>
    <s v="Sal Khan"/>
    <s v="Planning"/>
    <s v="Value for Money Council"/>
    <s v="Regeneration &amp; Planning Policy"/>
    <s v="Regeneration &amp; Planning Policy"/>
  </r>
  <r>
    <x v="17"/>
    <s v="VFM47"/>
    <s v="Review of the Council’s CCTV Provision "/>
    <s v="Preparation of tender documentation for the CCTV Contract Renewal Completed"/>
    <s v="January 2021"/>
    <s v="Discussions have begun with the project team and external auditor to facilitate this target"/>
    <m/>
    <s v="On Track to be Achieved"/>
    <m/>
    <s v="Initial meeting held to begin looking at documents but on hold pending report for Council"/>
    <m/>
    <m/>
    <s v="On Track to be Achieved"/>
    <m/>
    <s v="The prep of tender documents is currently delayed due to a review of the CCTV provision"/>
    <m/>
    <m/>
    <s v="In Danger of Falling Behind Target"/>
    <m/>
    <m/>
    <m/>
    <s v="Update not provided"/>
    <m/>
    <m/>
    <s v="Mark Rizk"/>
    <s v="Communities &amp; Open Spaces"/>
    <s v="Value for Money Council"/>
    <s v="Community &amp; Regulatory Services"/>
    <s v="Regulatory &amp; Community Support"/>
  </r>
  <r>
    <x v="17"/>
    <s v="VFM48"/>
    <s v="Review of the Council’s CCTV Provision "/>
    <s v="Develop a Code of Practice for the use of Mobile CCTV Camera"/>
    <s v="September 2020"/>
    <s v="Work has begun on the Code of Practice and a sample will be sent to the external auditor for comment"/>
    <m/>
    <s v="On Track to be Achieved"/>
    <m/>
    <s v="Completed to be attached to CCTV report"/>
    <m/>
    <m/>
    <s v="On Track to be Achieved"/>
    <m/>
    <s v="Code of Practice (working procedure for officers) has been produce and is currently being used"/>
    <m/>
    <m/>
    <s v="Fully Achieved"/>
    <m/>
    <m/>
    <m/>
    <s v="Fully Achieved"/>
    <m/>
    <m/>
    <s v="Mark Rizk"/>
    <s v="Civil Enforcement"/>
    <s v="Value for Money Council"/>
    <s v="Community &amp; Regulatory Services"/>
    <s v="Regulatory &amp; Community Support"/>
  </r>
  <r>
    <x v="17"/>
    <s v="VFM49"/>
    <s v="Improvements for the Hackney Carriage and Private Hire Service"/>
    <s v="Improvement Plan Completed"/>
    <s v="February 2021"/>
    <s v="·         Work has begun on a review of the Hackney Carriage Tariff. A sample tariff has been submitted by the trade. Safeguarding Training has been sourced however is on hold until restrictions are released as we need large volumes of drivers to attend each session in order to keep costs low. Verbal/Oral test has been implemented and applicants are being able to be assessed. Medicals are currently on hold due to the pandemic and our inability for drivers to have medicals with doctors. DBS service implemented and being utilised._x000a_·         Safeguarding training for all Private Hire and Hackney Carriage Drivers_x000a_·         The introduction of a formal Verbal Test for new applicants for a Private Hire and Hackney Carriage Drivers Licence and Operators._x000a_·         Also to propose recommendations for Medicals for Private Hire and Hackney Carriage Drivers and_x000a_·         Introduce the DBS update service for Private Hire and Hackney Carriage Drivers and Operators "/>
    <m/>
    <s v="On Track to be Achieved"/>
    <s v="On target however there will be certain restrictions due to the pandemic"/>
    <s v="• A review of the Hackney Carriage Tariff - report prepared for CMT. Confirmation now received that the meter calibration companies are able to calibrate meters. Awaiting confirmation front testing stations that they are able to test Hackneys on rolling road._x000a_• A review of the Taxi ranks within in the Borough i.e. location and size etc - initial work has begun on where ranks are, what could  be deleted and new ranks implemented subject to consultation with the county council._x000a_• Safeguarding training for all Private Hire and Hackney Carriage Drivers - contact has been made again to begin this process at reduced capacity. Licensing Officers are just awaiting confirmation of costs. _x000a_• The introduction of a formal Verbal Test for new applicants for a Private Hire and Hackney Carriage Drivers Licence as well as Operators.- Implemented_x000a_• Also to propose recommendations for Medicals for Private Hire and Hackney Carriage Drivers and - Implemented we have now confirmed that All Saints Surgery are able to offer driver medicals to applicants. _x000a_• Introduce the Disclosure and Barring Service (DBS) update service for Private Hire and Hackney Carriage Drivers and Operators - Implemented."/>
    <m/>
    <m/>
    <s v="On Track to be Achieved"/>
    <m/>
    <s v="All areas are currently on target to be achieved."/>
    <m/>
    <m/>
    <s v="On Track to be Achieved"/>
    <m/>
    <m/>
    <m/>
    <s v="Update not provided"/>
    <m/>
    <m/>
    <s v="Mark Rizk"/>
    <s v="Licensing"/>
    <s v="Value for Money Council"/>
    <s v="Community &amp; Regulatory Services"/>
    <s v="Regulatory &amp; Community Support"/>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1:C18" firstHeaderRow="1" firstDataRow="1" firstDataCol="0"/>
  <pivotFields count="29">
    <pivotField showAll="0">
      <items count="19">
        <item x="3"/>
        <item x="7"/>
        <item x="10"/>
        <item x="16"/>
        <item x="13"/>
        <item x="12"/>
        <item x="0"/>
        <item x="2"/>
        <item x="11"/>
        <item x="17"/>
        <item x="4"/>
        <item x="5"/>
        <item x="15"/>
        <item x="1"/>
        <item x="8"/>
        <item x="9"/>
        <item x="14"/>
        <item x="6"/>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176"/>
  <sheetViews>
    <sheetView tabSelected="1" zoomScale="70" zoomScaleNormal="70" workbookViewId="0">
      <pane xSplit="5" ySplit="2" topLeftCell="F3" activePane="bottomRight" state="frozen"/>
      <selection pane="topRight" activeCell="F1" sqref="F1"/>
      <selection pane="bottomLeft" activeCell="A3" sqref="A3"/>
      <selection pane="bottomRight" activeCell="C3" sqref="C3"/>
    </sheetView>
  </sheetViews>
  <sheetFormatPr defaultColWidth="9.28515625" defaultRowHeight="97.9" customHeight="1"/>
  <cols>
    <col min="1" max="1" width="20.42578125" style="313" customWidth="1"/>
    <col min="2" max="2" width="14.7109375" style="235" customWidth="1"/>
    <col min="3" max="3" width="49.5703125" style="234" customWidth="1"/>
    <col min="4" max="4" width="50" style="234" customWidth="1"/>
    <col min="5" max="5" width="19.42578125" style="259" customWidth="1"/>
    <col min="6" max="6" width="69.85546875" style="350" customWidth="1"/>
    <col min="7" max="7" width="18.5703125" style="337" customWidth="1"/>
    <col min="8" max="8" width="18.5703125" style="338" customWidth="1"/>
    <col min="9" max="9" width="35.28515625" style="258" customWidth="1"/>
    <col min="10" max="10" width="56.28515625" style="234" hidden="1" customWidth="1"/>
    <col min="11" max="12" width="18.42578125" style="234" hidden="1" customWidth="1"/>
    <col min="13" max="13" width="18.5703125" style="234" hidden="1" customWidth="1"/>
    <col min="14" max="14" width="38.42578125" style="234" hidden="1" customWidth="1"/>
    <col min="15" max="15" width="57.7109375" style="234" hidden="1" customWidth="1"/>
    <col min="16" max="16" width="18.42578125" style="234" hidden="1" customWidth="1"/>
    <col min="17" max="18" width="18.5703125" style="234" hidden="1" customWidth="1"/>
    <col min="19" max="19" width="32.7109375" style="234" hidden="1" customWidth="1"/>
    <col min="20" max="20" width="62.7109375" style="258" hidden="1" customWidth="1"/>
    <col min="21" max="22" width="18.5703125" style="258" hidden="1" customWidth="1"/>
    <col min="23" max="23" width="49.28515625" style="258" hidden="1" customWidth="1"/>
    <col min="24" max="24" width="8.28515625" style="235" customWidth="1"/>
    <col min="25" max="25" width="19.5703125" style="234" customWidth="1"/>
    <col min="26" max="27" width="20.42578125" style="313" customWidth="1"/>
    <col min="28" max="29" width="19.5703125" style="234" customWidth="1"/>
    <col min="30" max="30" width="14.7109375" style="235" customWidth="1"/>
    <col min="31" max="31" width="18.28515625" style="236" customWidth="1"/>
    <col min="32" max="16384" width="9.28515625" style="236"/>
  </cols>
  <sheetData>
    <row r="1" spans="1:30" s="322" customFormat="1" ht="33.6" customHeight="1">
      <c r="A1" s="316"/>
      <c r="B1" s="316" t="s">
        <v>279</v>
      </c>
      <c r="C1" s="317"/>
      <c r="D1" s="317"/>
      <c r="E1" s="318"/>
      <c r="F1" s="353" t="s">
        <v>551</v>
      </c>
      <c r="G1" s="353"/>
      <c r="H1" s="353"/>
      <c r="I1" s="353"/>
      <c r="J1" s="354" t="s">
        <v>552</v>
      </c>
      <c r="K1" s="354"/>
      <c r="L1" s="354"/>
      <c r="M1" s="354"/>
      <c r="N1" s="354"/>
      <c r="O1" s="354" t="s">
        <v>556</v>
      </c>
      <c r="P1" s="354"/>
      <c r="Q1" s="354"/>
      <c r="R1" s="354"/>
      <c r="S1" s="354"/>
      <c r="T1" s="353" t="s">
        <v>558</v>
      </c>
      <c r="U1" s="353"/>
      <c r="V1" s="353"/>
      <c r="W1" s="353"/>
      <c r="X1" s="319"/>
      <c r="Y1" s="317"/>
      <c r="Z1" s="320"/>
      <c r="AA1" s="320"/>
      <c r="AB1" s="317"/>
      <c r="AC1" s="317"/>
      <c r="AD1" s="321"/>
    </row>
    <row r="2" spans="1:30" s="239" customFormat="1" ht="61.9" customHeight="1" thickBot="1">
      <c r="A2" s="311" t="s">
        <v>20</v>
      </c>
      <c r="B2" s="308" t="s">
        <v>332</v>
      </c>
      <c r="C2" s="308" t="s">
        <v>0</v>
      </c>
      <c r="D2" s="308" t="s">
        <v>119</v>
      </c>
      <c r="E2" s="309" t="s">
        <v>21</v>
      </c>
      <c r="F2" s="325" t="s">
        <v>550</v>
      </c>
      <c r="G2" s="325" t="s">
        <v>481</v>
      </c>
      <c r="H2" s="325" t="s">
        <v>22</v>
      </c>
      <c r="I2" s="325" t="s">
        <v>23</v>
      </c>
      <c r="J2" s="277" t="s">
        <v>553</v>
      </c>
      <c r="K2" s="277" t="s">
        <v>554</v>
      </c>
      <c r="L2" s="277" t="s">
        <v>482</v>
      </c>
      <c r="M2" s="277" t="s">
        <v>39</v>
      </c>
      <c r="N2" s="277" t="s">
        <v>40</v>
      </c>
      <c r="O2" s="277" t="s">
        <v>555</v>
      </c>
      <c r="P2" s="277" t="s">
        <v>557</v>
      </c>
      <c r="Q2" s="277" t="s">
        <v>483</v>
      </c>
      <c r="R2" s="277" t="s">
        <v>41</v>
      </c>
      <c r="S2" s="277" t="s">
        <v>42</v>
      </c>
      <c r="T2" s="325" t="s">
        <v>559</v>
      </c>
      <c r="U2" s="325" t="s">
        <v>484</v>
      </c>
      <c r="V2" s="325" t="s">
        <v>88</v>
      </c>
      <c r="W2" s="325" t="s">
        <v>43</v>
      </c>
      <c r="X2" s="237" t="s">
        <v>14</v>
      </c>
      <c r="Y2" s="311" t="s">
        <v>11</v>
      </c>
      <c r="Z2" s="311" t="s">
        <v>19</v>
      </c>
      <c r="AA2" s="311" t="s">
        <v>71</v>
      </c>
      <c r="AB2" s="309" t="s">
        <v>10</v>
      </c>
      <c r="AC2" s="323" t="s">
        <v>117</v>
      </c>
      <c r="AD2" s="238" t="s">
        <v>488</v>
      </c>
    </row>
    <row r="3" spans="1:30" ht="73.150000000000006" customHeight="1" thickBot="1">
      <c r="A3" s="312" t="s">
        <v>313</v>
      </c>
      <c r="B3" s="310" t="s">
        <v>333</v>
      </c>
      <c r="C3" s="326" t="s">
        <v>120</v>
      </c>
      <c r="D3" s="327" t="s">
        <v>121</v>
      </c>
      <c r="E3" s="328">
        <v>44774</v>
      </c>
      <c r="F3" s="330" t="s">
        <v>541</v>
      </c>
      <c r="G3" s="330"/>
      <c r="H3" s="296" t="s">
        <v>34</v>
      </c>
      <c r="I3" s="256"/>
      <c r="J3" s="231"/>
      <c r="K3" s="245"/>
      <c r="L3" s="248"/>
      <c r="M3" s="241"/>
      <c r="N3" s="246"/>
      <c r="O3" s="280"/>
      <c r="P3" s="280"/>
      <c r="Q3" s="281"/>
      <c r="R3" s="241"/>
      <c r="S3" s="246"/>
      <c r="T3" s="284"/>
      <c r="U3" s="285"/>
      <c r="V3" s="286"/>
      <c r="W3" s="257"/>
      <c r="X3" s="249">
        <v>2</v>
      </c>
      <c r="Y3" s="312" t="s">
        <v>307</v>
      </c>
      <c r="Z3" s="312" t="s">
        <v>293</v>
      </c>
      <c r="AA3" s="312" t="s">
        <v>12</v>
      </c>
      <c r="AB3" s="310" t="s">
        <v>466</v>
      </c>
      <c r="AC3" s="324" t="s">
        <v>118</v>
      </c>
      <c r="AD3" s="244">
        <v>1</v>
      </c>
    </row>
    <row r="4" spans="1:30" ht="73.150000000000006" customHeight="1" thickBot="1">
      <c r="A4" s="312" t="s">
        <v>313</v>
      </c>
      <c r="B4" s="310" t="s">
        <v>334</v>
      </c>
      <c r="C4" s="326" t="s">
        <v>120</v>
      </c>
      <c r="D4" s="327" t="s">
        <v>122</v>
      </c>
      <c r="E4" s="328">
        <v>44682</v>
      </c>
      <c r="F4" s="330" t="s">
        <v>542</v>
      </c>
      <c r="G4" s="330"/>
      <c r="H4" s="296" t="s">
        <v>25</v>
      </c>
      <c r="I4" s="256"/>
      <c r="J4" s="231"/>
      <c r="K4" s="231"/>
      <c r="L4" s="230"/>
      <c r="M4" s="241"/>
      <c r="N4" s="246"/>
      <c r="O4" s="231"/>
      <c r="P4" s="280"/>
      <c r="Q4" s="281"/>
      <c r="R4" s="241"/>
      <c r="S4" s="242"/>
      <c r="T4" s="287"/>
      <c r="U4" s="288"/>
      <c r="V4" s="286"/>
      <c r="W4" s="256"/>
      <c r="X4" s="243">
        <v>1</v>
      </c>
      <c r="Y4" s="312" t="s">
        <v>307</v>
      </c>
      <c r="Z4" s="312" t="s">
        <v>293</v>
      </c>
      <c r="AA4" s="312" t="s">
        <v>12</v>
      </c>
      <c r="AB4" s="310" t="s">
        <v>462</v>
      </c>
      <c r="AC4" s="324" t="s">
        <v>118</v>
      </c>
      <c r="AD4" s="244">
        <v>2</v>
      </c>
    </row>
    <row r="5" spans="1:30" ht="73.150000000000006" customHeight="1" thickBot="1">
      <c r="A5" s="312" t="s">
        <v>313</v>
      </c>
      <c r="B5" s="310" t="s">
        <v>335</v>
      </c>
      <c r="C5" s="326" t="s">
        <v>120</v>
      </c>
      <c r="D5" s="327" t="s">
        <v>123</v>
      </c>
      <c r="E5" s="328" t="s">
        <v>281</v>
      </c>
      <c r="F5" s="330" t="s">
        <v>548</v>
      </c>
      <c r="G5" s="330"/>
      <c r="H5" s="296" t="s">
        <v>38</v>
      </c>
      <c r="I5" s="256"/>
      <c r="J5" s="262"/>
      <c r="K5" s="263"/>
      <c r="L5" s="262"/>
      <c r="M5" s="241"/>
      <c r="N5" s="246"/>
      <c r="O5" s="280"/>
      <c r="P5" s="280"/>
      <c r="Q5" s="281"/>
      <c r="R5" s="241"/>
      <c r="S5" s="246"/>
      <c r="T5" s="284"/>
      <c r="U5" s="285"/>
      <c r="V5" s="286"/>
      <c r="W5" s="257"/>
      <c r="X5" s="243"/>
      <c r="Y5" s="312" t="s">
        <v>307</v>
      </c>
      <c r="Z5" s="312" t="s">
        <v>293</v>
      </c>
      <c r="AA5" s="312" t="s">
        <v>12</v>
      </c>
      <c r="AB5" s="310" t="s">
        <v>462</v>
      </c>
      <c r="AC5" s="324" t="s">
        <v>118</v>
      </c>
      <c r="AD5" s="244">
        <v>3</v>
      </c>
    </row>
    <row r="6" spans="1:30" ht="73.150000000000006" customHeight="1" thickBot="1">
      <c r="A6" s="312" t="s">
        <v>313</v>
      </c>
      <c r="B6" s="310" t="s">
        <v>336</v>
      </c>
      <c r="C6" s="326" t="s">
        <v>124</v>
      </c>
      <c r="D6" s="327" t="s">
        <v>125</v>
      </c>
      <c r="E6" s="328">
        <v>44835</v>
      </c>
      <c r="F6" s="330"/>
      <c r="G6" s="330"/>
      <c r="H6" s="296" t="s">
        <v>38</v>
      </c>
      <c r="I6" s="256"/>
      <c r="J6" s="231"/>
      <c r="K6" s="231"/>
      <c r="L6" s="230"/>
      <c r="M6" s="241"/>
      <c r="N6" s="242"/>
      <c r="O6" s="231"/>
      <c r="P6" s="280"/>
      <c r="Q6" s="281"/>
      <c r="R6" s="241"/>
      <c r="S6" s="242"/>
      <c r="T6" s="287"/>
      <c r="U6" s="288"/>
      <c r="V6" s="286"/>
      <c r="W6" s="256"/>
      <c r="X6" s="243">
        <v>3</v>
      </c>
      <c r="Y6" s="312" t="s">
        <v>307</v>
      </c>
      <c r="Z6" s="312" t="s">
        <v>293</v>
      </c>
      <c r="AA6" s="312" t="s">
        <v>12</v>
      </c>
      <c r="AB6" s="310" t="s">
        <v>462</v>
      </c>
      <c r="AC6" s="324" t="s">
        <v>118</v>
      </c>
      <c r="AD6" s="244">
        <v>4</v>
      </c>
    </row>
    <row r="7" spans="1:30" ht="73.150000000000006" customHeight="1" thickBot="1">
      <c r="A7" s="312" t="s">
        <v>314</v>
      </c>
      <c r="B7" s="310" t="s">
        <v>337</v>
      </c>
      <c r="C7" s="326" t="s">
        <v>126</v>
      </c>
      <c r="D7" s="327" t="s">
        <v>127</v>
      </c>
      <c r="E7" s="328">
        <v>44958</v>
      </c>
      <c r="F7" s="333"/>
      <c r="G7" s="330"/>
      <c r="H7" s="296" t="s">
        <v>38</v>
      </c>
      <c r="I7" s="334"/>
      <c r="J7" s="231"/>
      <c r="K7" s="231"/>
      <c r="L7" s="230"/>
      <c r="M7" s="241"/>
      <c r="N7" s="242"/>
      <c r="O7" s="280"/>
      <c r="P7" s="280"/>
      <c r="Q7" s="281"/>
      <c r="R7" s="241"/>
      <c r="S7" s="242"/>
      <c r="T7" s="287"/>
      <c r="U7" s="288"/>
      <c r="V7" s="286"/>
      <c r="W7" s="256"/>
      <c r="X7" s="243">
        <v>4</v>
      </c>
      <c r="Y7" s="312" t="s">
        <v>330</v>
      </c>
      <c r="Z7" s="312" t="s">
        <v>294</v>
      </c>
      <c r="AA7" s="312" t="s">
        <v>12</v>
      </c>
      <c r="AB7" s="310" t="s">
        <v>463</v>
      </c>
      <c r="AC7" s="324" t="s">
        <v>116</v>
      </c>
      <c r="AD7" s="244">
        <v>5</v>
      </c>
    </row>
    <row r="8" spans="1:30" ht="73.150000000000006" customHeight="1" thickBot="1">
      <c r="A8" s="312" t="s">
        <v>321</v>
      </c>
      <c r="B8" s="310" t="s">
        <v>338</v>
      </c>
      <c r="C8" s="326" t="s">
        <v>128</v>
      </c>
      <c r="D8" s="327" t="s">
        <v>129</v>
      </c>
      <c r="E8" s="328">
        <v>44713</v>
      </c>
      <c r="F8" s="330" t="s">
        <v>549</v>
      </c>
      <c r="G8" s="330"/>
      <c r="H8" s="296" t="s">
        <v>25</v>
      </c>
      <c r="I8" s="256"/>
      <c r="J8" s="231"/>
      <c r="K8" s="231"/>
      <c r="L8" s="230"/>
      <c r="M8" s="241"/>
      <c r="N8" s="242"/>
      <c r="O8" s="304"/>
      <c r="P8" s="280"/>
      <c r="Q8" s="281"/>
      <c r="R8" s="241"/>
      <c r="S8" s="242"/>
      <c r="T8" s="287"/>
      <c r="U8" s="288"/>
      <c r="V8" s="286"/>
      <c r="W8" s="256"/>
      <c r="X8" s="243">
        <v>1</v>
      </c>
      <c r="Y8" s="312" t="s">
        <v>330</v>
      </c>
      <c r="Z8" s="312" t="s">
        <v>294</v>
      </c>
      <c r="AA8" s="312" t="s">
        <v>12</v>
      </c>
      <c r="AB8" s="310" t="s">
        <v>464</v>
      </c>
      <c r="AC8" s="324" t="s">
        <v>116</v>
      </c>
      <c r="AD8" s="244">
        <v>6</v>
      </c>
    </row>
    <row r="9" spans="1:30" ht="73.150000000000006" customHeight="1" thickBot="1">
      <c r="A9" s="312" t="s">
        <v>314</v>
      </c>
      <c r="B9" s="310" t="s">
        <v>339</v>
      </c>
      <c r="C9" s="326" t="s">
        <v>126</v>
      </c>
      <c r="D9" s="327" t="s">
        <v>130</v>
      </c>
      <c r="E9" s="328">
        <v>44743</v>
      </c>
      <c r="F9" s="330" t="s">
        <v>587</v>
      </c>
      <c r="G9" s="330"/>
      <c r="H9" s="296" t="s">
        <v>34</v>
      </c>
      <c r="I9" s="256"/>
      <c r="J9" s="231"/>
      <c r="K9" s="231"/>
      <c r="L9" s="230"/>
      <c r="M9" s="241"/>
      <c r="N9" s="242"/>
      <c r="O9" s="280"/>
      <c r="P9" s="280"/>
      <c r="Q9" s="281"/>
      <c r="R9" s="241"/>
      <c r="S9" s="242"/>
      <c r="T9" s="287"/>
      <c r="U9" s="288"/>
      <c r="V9" s="286"/>
      <c r="W9" s="256"/>
      <c r="X9" s="243">
        <v>2</v>
      </c>
      <c r="Y9" s="312" t="s">
        <v>330</v>
      </c>
      <c r="Z9" s="312" t="s">
        <v>294</v>
      </c>
      <c r="AA9" s="312" t="s">
        <v>12</v>
      </c>
      <c r="AB9" s="310" t="s">
        <v>463</v>
      </c>
      <c r="AC9" s="324" t="s">
        <v>116</v>
      </c>
      <c r="AD9" s="244">
        <v>7</v>
      </c>
    </row>
    <row r="10" spans="1:30" ht="73.150000000000006" customHeight="1" thickBot="1">
      <c r="A10" s="312" t="s">
        <v>314</v>
      </c>
      <c r="B10" s="310" t="s">
        <v>340</v>
      </c>
      <c r="C10" s="326" t="s">
        <v>126</v>
      </c>
      <c r="D10" s="327" t="s">
        <v>131</v>
      </c>
      <c r="E10" s="328">
        <v>44805</v>
      </c>
      <c r="F10" s="330" t="s">
        <v>525</v>
      </c>
      <c r="G10" s="330"/>
      <c r="H10" s="296" t="s">
        <v>38</v>
      </c>
      <c r="I10" s="334"/>
      <c r="J10" s="247"/>
      <c r="K10" s="230"/>
      <c r="L10" s="230"/>
      <c r="M10" s="241"/>
      <c r="N10" s="242"/>
      <c r="O10" s="245"/>
      <c r="P10" s="280"/>
      <c r="Q10" s="281"/>
      <c r="R10" s="241"/>
      <c r="S10" s="242"/>
      <c r="T10" s="287"/>
      <c r="U10" s="288"/>
      <c r="V10" s="286"/>
      <c r="W10" s="256"/>
      <c r="X10" s="243">
        <v>2</v>
      </c>
      <c r="Y10" s="312" t="s">
        <v>330</v>
      </c>
      <c r="Z10" s="312" t="s">
        <v>294</v>
      </c>
      <c r="AA10" s="312" t="s">
        <v>12</v>
      </c>
      <c r="AB10" s="310" t="s">
        <v>463</v>
      </c>
      <c r="AC10" s="324" t="s">
        <v>116</v>
      </c>
      <c r="AD10" s="244">
        <v>8</v>
      </c>
    </row>
    <row r="11" spans="1:30" ht="146.44999999999999" customHeight="1" thickBot="1">
      <c r="A11" s="312" t="s">
        <v>315</v>
      </c>
      <c r="B11" s="310" t="s">
        <v>341</v>
      </c>
      <c r="C11" s="326" t="s">
        <v>107</v>
      </c>
      <c r="D11" s="327" t="s">
        <v>108</v>
      </c>
      <c r="E11" s="328">
        <v>44743</v>
      </c>
      <c r="F11" s="330" t="s">
        <v>589</v>
      </c>
      <c r="G11" s="330"/>
      <c r="H11" s="296" t="s">
        <v>34</v>
      </c>
      <c r="I11" s="256"/>
      <c r="J11" s="264"/>
      <c r="K11" s="231"/>
      <c r="L11" s="230"/>
      <c r="M11" s="241"/>
      <c r="N11" s="242"/>
      <c r="O11" s="245"/>
      <c r="P11" s="280"/>
      <c r="Q11" s="281"/>
      <c r="R11" s="241"/>
      <c r="S11" s="242"/>
      <c r="T11" s="287"/>
      <c r="U11" s="288"/>
      <c r="V11" s="286"/>
      <c r="W11" s="256"/>
      <c r="X11" s="243">
        <v>2</v>
      </c>
      <c r="Y11" s="312" t="s">
        <v>330</v>
      </c>
      <c r="Z11" s="312" t="s">
        <v>295</v>
      </c>
      <c r="AA11" s="312" t="s">
        <v>12</v>
      </c>
      <c r="AB11" s="310" t="s">
        <v>464</v>
      </c>
      <c r="AC11" s="324" t="s">
        <v>290</v>
      </c>
      <c r="AD11" s="244">
        <v>9</v>
      </c>
    </row>
    <row r="12" spans="1:30" ht="73.150000000000006" customHeight="1" thickBot="1">
      <c r="A12" s="312" t="s">
        <v>315</v>
      </c>
      <c r="B12" s="310" t="s">
        <v>342</v>
      </c>
      <c r="C12" s="326" t="s">
        <v>107</v>
      </c>
      <c r="D12" s="327" t="s">
        <v>132</v>
      </c>
      <c r="E12" s="328">
        <v>44986</v>
      </c>
      <c r="F12" s="330"/>
      <c r="G12" s="330"/>
      <c r="H12" s="296" t="s">
        <v>38</v>
      </c>
      <c r="I12" s="256"/>
      <c r="J12" s="247"/>
      <c r="K12" s="245"/>
      <c r="L12" s="248"/>
      <c r="M12" s="241"/>
      <c r="N12" s="246"/>
      <c r="O12" s="245"/>
      <c r="P12" s="280"/>
      <c r="Q12" s="281"/>
      <c r="R12" s="241"/>
      <c r="S12" s="246"/>
      <c r="T12" s="284"/>
      <c r="U12" s="285"/>
      <c r="V12" s="286"/>
      <c r="W12" s="257"/>
      <c r="X12" s="249">
        <v>4</v>
      </c>
      <c r="Y12" s="312" t="s">
        <v>330</v>
      </c>
      <c r="Z12" s="312" t="s">
        <v>295</v>
      </c>
      <c r="AA12" s="312" t="s">
        <v>12</v>
      </c>
      <c r="AB12" s="310" t="s">
        <v>464</v>
      </c>
      <c r="AC12" s="324" t="s">
        <v>290</v>
      </c>
      <c r="AD12" s="244">
        <v>10</v>
      </c>
    </row>
    <row r="13" spans="1:30" ht="73.150000000000006" customHeight="1" thickBot="1">
      <c r="A13" s="312" t="s">
        <v>314</v>
      </c>
      <c r="B13" s="310" t="s">
        <v>343</v>
      </c>
      <c r="C13" s="326" t="s">
        <v>105</v>
      </c>
      <c r="D13" s="327" t="s">
        <v>133</v>
      </c>
      <c r="E13" s="328">
        <v>44866</v>
      </c>
      <c r="F13" s="330"/>
      <c r="G13" s="330"/>
      <c r="H13" s="296" t="s">
        <v>38</v>
      </c>
      <c r="I13" s="256"/>
      <c r="J13" s="245"/>
      <c r="K13" s="245"/>
      <c r="L13" s="248"/>
      <c r="M13" s="241"/>
      <c r="N13" s="246"/>
      <c r="O13" s="280"/>
      <c r="P13" s="280"/>
      <c r="Q13" s="281"/>
      <c r="R13" s="241"/>
      <c r="S13" s="246"/>
      <c r="T13" s="284"/>
      <c r="U13" s="285"/>
      <c r="V13" s="286"/>
      <c r="W13" s="257"/>
      <c r="X13" s="249">
        <v>3</v>
      </c>
      <c r="Y13" s="312" t="s">
        <v>330</v>
      </c>
      <c r="Z13" s="312" t="s">
        <v>294</v>
      </c>
      <c r="AA13" s="312" t="s">
        <v>12</v>
      </c>
      <c r="AB13" s="310" t="s">
        <v>464</v>
      </c>
      <c r="AC13" s="324" t="s">
        <v>290</v>
      </c>
      <c r="AD13" s="244">
        <v>11</v>
      </c>
    </row>
    <row r="14" spans="1:30" ht="73.150000000000006" customHeight="1" thickBot="1">
      <c r="A14" s="312" t="s">
        <v>324</v>
      </c>
      <c r="B14" s="310" t="s">
        <v>344</v>
      </c>
      <c r="C14" s="326" t="s">
        <v>105</v>
      </c>
      <c r="D14" s="327" t="s">
        <v>134</v>
      </c>
      <c r="E14" s="328">
        <v>44743</v>
      </c>
      <c r="F14" s="330" t="s">
        <v>534</v>
      </c>
      <c r="G14" s="330"/>
      <c r="H14" s="296" t="s">
        <v>34</v>
      </c>
      <c r="I14" s="256"/>
      <c r="J14" s="245"/>
      <c r="K14" s="245"/>
      <c r="L14" s="248"/>
      <c r="M14" s="241"/>
      <c r="N14" s="246"/>
      <c r="O14" s="280"/>
      <c r="P14" s="280"/>
      <c r="Q14" s="281"/>
      <c r="R14" s="241"/>
      <c r="S14" s="246"/>
      <c r="T14" s="284"/>
      <c r="U14" s="285"/>
      <c r="V14" s="286"/>
      <c r="W14" s="257"/>
      <c r="X14" s="249">
        <v>2</v>
      </c>
      <c r="Y14" s="312" t="s">
        <v>330</v>
      </c>
      <c r="Z14" s="312" t="s">
        <v>294</v>
      </c>
      <c r="AA14" s="312" t="s">
        <v>12</v>
      </c>
      <c r="AB14" s="310" t="s">
        <v>464</v>
      </c>
      <c r="AC14" s="324" t="s">
        <v>290</v>
      </c>
      <c r="AD14" s="244">
        <v>12</v>
      </c>
    </row>
    <row r="15" spans="1:30" ht="73.150000000000006" customHeight="1" thickBot="1">
      <c r="A15" s="312" t="s">
        <v>314</v>
      </c>
      <c r="B15" s="310" t="s">
        <v>345</v>
      </c>
      <c r="C15" s="326" t="s">
        <v>105</v>
      </c>
      <c r="D15" s="327" t="s">
        <v>135</v>
      </c>
      <c r="E15" s="328">
        <v>44986</v>
      </c>
      <c r="F15" s="330"/>
      <c r="G15" s="330"/>
      <c r="H15" s="296" t="s">
        <v>38</v>
      </c>
      <c r="I15" s="256"/>
      <c r="J15" s="245"/>
      <c r="K15" s="245"/>
      <c r="L15" s="248"/>
      <c r="M15" s="241"/>
      <c r="N15" s="246"/>
      <c r="O15" s="245"/>
      <c r="P15" s="280"/>
      <c r="Q15" s="281"/>
      <c r="R15" s="241"/>
      <c r="S15" s="246"/>
      <c r="T15" s="284"/>
      <c r="U15" s="285"/>
      <c r="V15" s="286"/>
      <c r="W15" s="257"/>
      <c r="X15" s="249">
        <v>4</v>
      </c>
      <c r="Y15" s="312" t="s">
        <v>330</v>
      </c>
      <c r="Z15" s="312" t="s">
        <v>294</v>
      </c>
      <c r="AA15" s="312" t="s">
        <v>12</v>
      </c>
      <c r="AB15" s="310" t="s">
        <v>464</v>
      </c>
      <c r="AC15" s="324" t="s">
        <v>290</v>
      </c>
      <c r="AD15" s="244">
        <v>13</v>
      </c>
    </row>
    <row r="16" spans="1:30" ht="73.150000000000006" customHeight="1" thickBot="1">
      <c r="A16" s="312" t="s">
        <v>314</v>
      </c>
      <c r="B16" s="310" t="s">
        <v>346</v>
      </c>
      <c r="C16" s="326" t="s">
        <v>105</v>
      </c>
      <c r="D16" s="327" t="s">
        <v>136</v>
      </c>
      <c r="E16" s="328">
        <v>44805</v>
      </c>
      <c r="F16" s="330" t="s">
        <v>590</v>
      </c>
      <c r="G16" s="330"/>
      <c r="H16" s="296" t="s">
        <v>25</v>
      </c>
      <c r="I16" s="256"/>
      <c r="J16" s="247"/>
      <c r="K16" s="230"/>
      <c r="L16" s="230"/>
      <c r="M16" s="241"/>
      <c r="N16" s="246"/>
      <c r="O16" s="280"/>
      <c r="P16" s="280"/>
      <c r="Q16" s="281"/>
      <c r="R16" s="241"/>
      <c r="S16" s="246"/>
      <c r="T16" s="284"/>
      <c r="U16" s="285"/>
      <c r="V16" s="286"/>
      <c r="W16" s="257"/>
      <c r="X16" s="249">
        <v>2</v>
      </c>
      <c r="Y16" s="312" t="s">
        <v>330</v>
      </c>
      <c r="Z16" s="312" t="s">
        <v>294</v>
      </c>
      <c r="AA16" s="312" t="s">
        <v>12</v>
      </c>
      <c r="AB16" s="310" t="s">
        <v>464</v>
      </c>
      <c r="AC16" s="324" t="s">
        <v>290</v>
      </c>
      <c r="AD16" s="244">
        <v>14</v>
      </c>
    </row>
    <row r="17" spans="1:30" ht="73.150000000000006" customHeight="1" thickBot="1">
      <c r="A17" s="312" t="s">
        <v>314</v>
      </c>
      <c r="B17" s="310" t="s">
        <v>347</v>
      </c>
      <c r="C17" s="326" t="s">
        <v>137</v>
      </c>
      <c r="D17" s="327" t="s">
        <v>138</v>
      </c>
      <c r="E17" s="328">
        <v>44743</v>
      </c>
      <c r="F17" s="330" t="s">
        <v>560</v>
      </c>
      <c r="G17" s="330"/>
      <c r="H17" s="296" t="s">
        <v>34</v>
      </c>
      <c r="I17" s="256"/>
      <c r="J17" s="248"/>
      <c r="K17" s="245"/>
      <c r="L17" s="248"/>
      <c r="M17" s="241"/>
      <c r="N17" s="246"/>
      <c r="O17" s="280"/>
      <c r="P17" s="280"/>
      <c r="Q17" s="281"/>
      <c r="R17" s="241"/>
      <c r="S17" s="246"/>
      <c r="T17" s="289"/>
      <c r="U17" s="285"/>
      <c r="V17" s="286"/>
      <c r="W17" s="257"/>
      <c r="X17" s="251">
        <v>2</v>
      </c>
      <c r="Y17" s="312" t="s">
        <v>330</v>
      </c>
      <c r="Z17" s="312" t="s">
        <v>294</v>
      </c>
      <c r="AA17" s="312" t="s">
        <v>12</v>
      </c>
      <c r="AB17" s="310" t="s">
        <v>465</v>
      </c>
      <c r="AC17" s="324" t="s">
        <v>290</v>
      </c>
      <c r="AD17" s="244">
        <v>15</v>
      </c>
    </row>
    <row r="18" spans="1:30" ht="73.150000000000006" customHeight="1" thickBot="1">
      <c r="A18" s="312" t="s">
        <v>314</v>
      </c>
      <c r="B18" s="310" t="s">
        <v>348</v>
      </c>
      <c r="C18" s="326" t="s">
        <v>90</v>
      </c>
      <c r="D18" s="327" t="s">
        <v>139</v>
      </c>
      <c r="E18" s="328">
        <v>44774</v>
      </c>
      <c r="F18" s="330" t="s">
        <v>561</v>
      </c>
      <c r="G18" s="330"/>
      <c r="H18" s="296" t="s">
        <v>34</v>
      </c>
      <c r="I18" s="256"/>
      <c r="J18" s="248"/>
      <c r="K18" s="245"/>
      <c r="L18" s="248"/>
      <c r="M18" s="241"/>
      <c r="N18" s="246"/>
      <c r="O18" s="280"/>
      <c r="P18" s="280"/>
      <c r="Q18" s="281"/>
      <c r="R18" s="241"/>
      <c r="S18" s="246"/>
      <c r="T18" s="284"/>
      <c r="U18" s="285"/>
      <c r="V18" s="286"/>
      <c r="W18" s="257"/>
      <c r="X18" s="251">
        <v>2</v>
      </c>
      <c r="Y18" s="312" t="s">
        <v>330</v>
      </c>
      <c r="Z18" s="312" t="s">
        <v>294</v>
      </c>
      <c r="AA18" s="312" t="s">
        <v>12</v>
      </c>
      <c r="AB18" s="310" t="s">
        <v>465</v>
      </c>
      <c r="AC18" s="324" t="s">
        <v>290</v>
      </c>
      <c r="AD18" s="244">
        <v>16</v>
      </c>
    </row>
    <row r="19" spans="1:30" ht="73.150000000000006" customHeight="1" thickBot="1">
      <c r="A19" s="312" t="s">
        <v>314</v>
      </c>
      <c r="B19" s="310" t="s">
        <v>349</v>
      </c>
      <c r="C19" s="326" t="s">
        <v>140</v>
      </c>
      <c r="D19" s="327" t="s">
        <v>141</v>
      </c>
      <c r="E19" s="328">
        <v>44927</v>
      </c>
      <c r="F19" s="330"/>
      <c r="G19" s="330"/>
      <c r="H19" s="296" t="s">
        <v>38</v>
      </c>
      <c r="I19" s="256"/>
      <c r="J19" s="248"/>
      <c r="K19" s="245"/>
      <c r="L19" s="248"/>
      <c r="M19" s="241"/>
      <c r="N19" s="246"/>
      <c r="O19" s="281"/>
      <c r="P19" s="280"/>
      <c r="Q19" s="281"/>
      <c r="R19" s="241"/>
      <c r="S19" s="246"/>
      <c r="T19" s="284"/>
      <c r="U19" s="285"/>
      <c r="V19" s="286"/>
      <c r="W19" s="257"/>
      <c r="X19" s="249">
        <v>4</v>
      </c>
      <c r="Y19" s="312" t="s">
        <v>330</v>
      </c>
      <c r="Z19" s="312" t="s">
        <v>296</v>
      </c>
      <c r="AA19" s="312" t="s">
        <v>12</v>
      </c>
      <c r="AB19" s="310" t="s">
        <v>464</v>
      </c>
      <c r="AC19" s="324" t="s">
        <v>290</v>
      </c>
      <c r="AD19" s="244">
        <v>17</v>
      </c>
    </row>
    <row r="20" spans="1:30" ht="109.9" customHeight="1" thickBot="1">
      <c r="A20" s="312" t="s">
        <v>314</v>
      </c>
      <c r="B20" s="310" t="s">
        <v>350</v>
      </c>
      <c r="C20" s="326" t="s">
        <v>91</v>
      </c>
      <c r="D20" s="327" t="s">
        <v>142</v>
      </c>
      <c r="E20" s="328">
        <v>44986</v>
      </c>
      <c r="F20" s="330" t="s">
        <v>526</v>
      </c>
      <c r="G20" s="330"/>
      <c r="H20" s="296" t="s">
        <v>34</v>
      </c>
      <c r="I20" s="256" t="s">
        <v>527</v>
      </c>
      <c r="J20" s="248"/>
      <c r="K20" s="245"/>
      <c r="L20" s="248"/>
      <c r="M20" s="241"/>
      <c r="N20" s="265"/>
      <c r="O20" s="281"/>
      <c r="P20" s="280"/>
      <c r="Q20" s="281"/>
      <c r="R20" s="241"/>
      <c r="S20" s="246"/>
      <c r="T20" s="289"/>
      <c r="U20" s="285"/>
      <c r="V20" s="286"/>
      <c r="W20" s="257"/>
      <c r="X20" s="249">
        <v>4</v>
      </c>
      <c r="Y20" s="312" t="s">
        <v>330</v>
      </c>
      <c r="Z20" s="312" t="s">
        <v>296</v>
      </c>
      <c r="AA20" s="312" t="s">
        <v>12</v>
      </c>
      <c r="AB20" s="310" t="s">
        <v>464</v>
      </c>
      <c r="AC20" s="324" t="s">
        <v>290</v>
      </c>
      <c r="AD20" s="244">
        <v>18</v>
      </c>
    </row>
    <row r="21" spans="1:30" ht="141" customHeight="1" thickBot="1">
      <c r="A21" s="312" t="s">
        <v>315</v>
      </c>
      <c r="B21" s="310" t="s">
        <v>351</v>
      </c>
      <c r="C21" s="326" t="s">
        <v>143</v>
      </c>
      <c r="D21" s="327" t="s">
        <v>144</v>
      </c>
      <c r="E21" s="328" t="s">
        <v>282</v>
      </c>
      <c r="F21" s="330" t="s">
        <v>544</v>
      </c>
      <c r="G21" s="330"/>
      <c r="H21" s="296" t="s">
        <v>34</v>
      </c>
      <c r="I21" s="256"/>
      <c r="J21" s="248"/>
      <c r="K21" s="245"/>
      <c r="L21" s="248"/>
      <c r="M21" s="241"/>
      <c r="N21" s="246"/>
      <c r="O21" s="281"/>
      <c r="P21" s="280"/>
      <c r="Q21" s="281"/>
      <c r="R21" s="241"/>
      <c r="S21" s="246"/>
      <c r="T21" s="284"/>
      <c r="U21" s="285"/>
      <c r="V21" s="286"/>
      <c r="W21" s="257"/>
      <c r="X21" s="243">
        <v>4</v>
      </c>
      <c r="Y21" s="312" t="s">
        <v>330</v>
      </c>
      <c r="Z21" s="312" t="s">
        <v>295</v>
      </c>
      <c r="AA21" s="312" t="s">
        <v>12</v>
      </c>
      <c r="AB21" s="310" t="s">
        <v>464</v>
      </c>
      <c r="AC21" s="324" t="s">
        <v>290</v>
      </c>
      <c r="AD21" s="244">
        <v>19</v>
      </c>
    </row>
    <row r="22" spans="1:30" ht="73.150000000000006" customHeight="1" thickBot="1">
      <c r="A22" s="312" t="s">
        <v>316</v>
      </c>
      <c r="B22" s="310" t="s">
        <v>352</v>
      </c>
      <c r="C22" s="326" t="s">
        <v>6</v>
      </c>
      <c r="D22" s="327" t="s">
        <v>145</v>
      </c>
      <c r="E22" s="328"/>
      <c r="F22" s="343" t="s">
        <v>510</v>
      </c>
      <c r="G22" s="343">
        <v>0.83</v>
      </c>
      <c r="H22" s="296" t="s">
        <v>35</v>
      </c>
      <c r="I22" s="256"/>
      <c r="J22" s="231"/>
      <c r="K22" s="231"/>
      <c r="L22" s="230"/>
      <c r="M22" s="241"/>
      <c r="N22" s="242"/>
      <c r="O22" s="280"/>
      <c r="P22" s="280"/>
      <c r="Q22" s="281"/>
      <c r="R22" s="241"/>
      <c r="S22" s="242"/>
      <c r="T22" s="287"/>
      <c r="U22" s="288"/>
      <c r="V22" s="286"/>
      <c r="W22" s="256"/>
      <c r="X22" s="243"/>
      <c r="Y22" s="312" t="s">
        <v>307</v>
      </c>
      <c r="Z22" s="312" t="s">
        <v>297</v>
      </c>
      <c r="AA22" s="312" t="s">
        <v>12</v>
      </c>
      <c r="AB22" s="310" t="s">
        <v>466</v>
      </c>
      <c r="AC22" s="324" t="s">
        <v>291</v>
      </c>
      <c r="AD22" s="244">
        <v>20</v>
      </c>
    </row>
    <row r="23" spans="1:30" ht="73.150000000000006" customHeight="1" thickBot="1">
      <c r="A23" s="312" t="s">
        <v>316</v>
      </c>
      <c r="B23" s="310" t="s">
        <v>353</v>
      </c>
      <c r="C23" s="326" t="s">
        <v>7</v>
      </c>
      <c r="D23" s="327" t="s">
        <v>145</v>
      </c>
      <c r="E23" s="328"/>
      <c r="F23" s="344" t="s">
        <v>511</v>
      </c>
      <c r="G23" s="343">
        <v>0.9</v>
      </c>
      <c r="H23" s="296" t="s">
        <v>34</v>
      </c>
      <c r="I23" s="256"/>
      <c r="J23" s="302"/>
      <c r="K23" s="231"/>
      <c r="L23" s="230"/>
      <c r="M23" s="241"/>
      <c r="N23" s="242"/>
      <c r="O23" s="281"/>
      <c r="P23" s="280"/>
      <c r="Q23" s="281"/>
      <c r="R23" s="241"/>
      <c r="S23" s="242"/>
      <c r="T23" s="287"/>
      <c r="U23" s="288"/>
      <c r="V23" s="286"/>
      <c r="W23" s="256"/>
      <c r="X23" s="243"/>
      <c r="Y23" s="312" t="s">
        <v>307</v>
      </c>
      <c r="Z23" s="312" t="s">
        <v>297</v>
      </c>
      <c r="AA23" s="312" t="s">
        <v>12</v>
      </c>
      <c r="AB23" s="310" t="s">
        <v>466</v>
      </c>
      <c r="AC23" s="324" t="s">
        <v>291</v>
      </c>
      <c r="AD23" s="244">
        <v>21</v>
      </c>
    </row>
    <row r="24" spans="1:30" ht="73.150000000000006" customHeight="1" thickBot="1">
      <c r="A24" s="312" t="s">
        <v>316</v>
      </c>
      <c r="B24" s="310" t="s">
        <v>354</v>
      </c>
      <c r="C24" s="326" t="s">
        <v>8</v>
      </c>
      <c r="D24" s="327" t="s">
        <v>145</v>
      </c>
      <c r="E24" s="328"/>
      <c r="F24" s="344" t="s">
        <v>512</v>
      </c>
      <c r="G24" s="343">
        <v>0.96</v>
      </c>
      <c r="H24" s="296" t="s">
        <v>34</v>
      </c>
      <c r="I24" s="334"/>
      <c r="J24" s="231"/>
      <c r="K24" s="231"/>
      <c r="L24" s="230"/>
      <c r="M24" s="241"/>
      <c r="N24" s="242"/>
      <c r="O24" s="280"/>
      <c r="P24" s="280"/>
      <c r="Q24" s="281"/>
      <c r="R24" s="241"/>
      <c r="S24" s="242"/>
      <c r="T24" s="287"/>
      <c r="U24" s="288"/>
      <c r="V24" s="286"/>
      <c r="W24" s="256"/>
      <c r="X24" s="243"/>
      <c r="Y24" s="312" t="s">
        <v>307</v>
      </c>
      <c r="Z24" s="312" t="s">
        <v>297</v>
      </c>
      <c r="AA24" s="312" t="s">
        <v>12</v>
      </c>
      <c r="AB24" s="310" t="s">
        <v>466</v>
      </c>
      <c r="AC24" s="324" t="s">
        <v>291</v>
      </c>
      <c r="AD24" s="244">
        <v>22</v>
      </c>
    </row>
    <row r="25" spans="1:30" ht="73.150000000000006" customHeight="1" thickBot="1">
      <c r="A25" s="312" t="s">
        <v>316</v>
      </c>
      <c r="B25" s="310" t="s">
        <v>355</v>
      </c>
      <c r="C25" s="326" t="s">
        <v>146</v>
      </c>
      <c r="D25" s="327" t="s">
        <v>147</v>
      </c>
      <c r="E25" s="328"/>
      <c r="F25" s="333"/>
      <c r="G25" s="330"/>
      <c r="H25" s="296" t="s">
        <v>38</v>
      </c>
      <c r="I25" s="256"/>
      <c r="J25" s="231"/>
      <c r="K25" s="231"/>
      <c r="L25" s="230"/>
      <c r="M25" s="241"/>
      <c r="N25" s="242"/>
      <c r="O25" s="280"/>
      <c r="P25" s="280"/>
      <c r="Q25" s="281"/>
      <c r="R25" s="241"/>
      <c r="S25" s="242"/>
      <c r="T25" s="287"/>
      <c r="U25" s="296"/>
      <c r="V25" s="286"/>
      <c r="W25" s="256"/>
      <c r="X25" s="249"/>
      <c r="Y25" s="312" t="s">
        <v>307</v>
      </c>
      <c r="Z25" s="312" t="s">
        <v>297</v>
      </c>
      <c r="AA25" s="312" t="s">
        <v>12</v>
      </c>
      <c r="AB25" s="310" t="s">
        <v>466</v>
      </c>
      <c r="AC25" s="324" t="s">
        <v>291</v>
      </c>
      <c r="AD25" s="244">
        <v>23</v>
      </c>
    </row>
    <row r="26" spans="1:30" ht="73.150000000000006" customHeight="1" thickBot="1">
      <c r="A26" s="312" t="s">
        <v>316</v>
      </c>
      <c r="B26" s="310" t="s">
        <v>356</v>
      </c>
      <c r="C26" s="326" t="s">
        <v>146</v>
      </c>
      <c r="D26" s="327" t="s">
        <v>148</v>
      </c>
      <c r="E26" s="328">
        <v>44713</v>
      </c>
      <c r="F26" s="330" t="s">
        <v>516</v>
      </c>
      <c r="G26" s="330"/>
      <c r="H26" s="296" t="s">
        <v>25</v>
      </c>
      <c r="I26" s="256"/>
      <c r="J26" s="231"/>
      <c r="K26" s="266"/>
      <c r="L26" s="230"/>
      <c r="M26" s="241"/>
      <c r="N26" s="242"/>
      <c r="O26" s="280"/>
      <c r="P26" s="280"/>
      <c r="Q26" s="281"/>
      <c r="R26" s="241"/>
      <c r="S26" s="242"/>
      <c r="T26" s="287"/>
      <c r="U26" s="296"/>
      <c r="V26" s="286"/>
      <c r="W26" s="256"/>
      <c r="X26" s="243">
        <v>1</v>
      </c>
      <c r="Y26" s="312" t="s">
        <v>307</v>
      </c>
      <c r="Z26" s="312" t="s">
        <v>297</v>
      </c>
      <c r="AA26" s="312" t="s">
        <v>12</v>
      </c>
      <c r="AB26" s="310" t="s">
        <v>466</v>
      </c>
      <c r="AC26" s="324" t="s">
        <v>291</v>
      </c>
      <c r="AD26" s="244">
        <v>24</v>
      </c>
    </row>
    <row r="27" spans="1:30" ht="73.150000000000006" customHeight="1" thickBot="1">
      <c r="A27" s="312" t="s">
        <v>317</v>
      </c>
      <c r="B27" s="310" t="s">
        <v>357</v>
      </c>
      <c r="C27" s="326" t="s">
        <v>149</v>
      </c>
      <c r="D27" s="327" t="s">
        <v>150</v>
      </c>
      <c r="E27" s="328"/>
      <c r="F27" s="330" t="s">
        <v>562</v>
      </c>
      <c r="G27" s="330"/>
      <c r="H27" s="296" t="s">
        <v>34</v>
      </c>
      <c r="I27" s="334"/>
      <c r="J27" s="250"/>
      <c r="K27" s="231"/>
      <c r="L27" s="230"/>
      <c r="M27" s="241"/>
      <c r="N27" s="242"/>
      <c r="O27" s="250"/>
      <c r="P27" s="280"/>
      <c r="Q27" s="281"/>
      <c r="R27" s="241"/>
      <c r="S27" s="242"/>
      <c r="T27" s="250"/>
      <c r="U27" s="288"/>
      <c r="V27" s="286"/>
      <c r="W27" s="256"/>
      <c r="X27" s="243"/>
      <c r="Y27" s="312" t="s">
        <v>307</v>
      </c>
      <c r="Z27" s="312" t="s">
        <v>297</v>
      </c>
      <c r="AA27" s="312" t="s">
        <v>12</v>
      </c>
      <c r="AB27" s="310" t="s">
        <v>466</v>
      </c>
      <c r="AC27" s="324" t="s">
        <v>291</v>
      </c>
      <c r="AD27" s="244">
        <v>25</v>
      </c>
    </row>
    <row r="28" spans="1:30" ht="73.150000000000006" customHeight="1" thickBot="1">
      <c r="A28" s="312" t="s">
        <v>317</v>
      </c>
      <c r="B28" s="310" t="s">
        <v>358</v>
      </c>
      <c r="C28" s="326" t="s">
        <v>149</v>
      </c>
      <c r="D28" s="327" t="s">
        <v>151</v>
      </c>
      <c r="E28" s="328"/>
      <c r="F28" s="330"/>
      <c r="G28" s="330"/>
      <c r="H28" s="296" t="s">
        <v>38</v>
      </c>
      <c r="I28" s="256"/>
      <c r="J28" s="230"/>
      <c r="K28" s="231"/>
      <c r="L28" s="230"/>
      <c r="M28" s="241"/>
      <c r="N28" s="242"/>
      <c r="O28" s="280"/>
      <c r="P28" s="280"/>
      <c r="Q28" s="281"/>
      <c r="R28" s="241"/>
      <c r="S28" s="242"/>
      <c r="T28" s="287"/>
      <c r="U28" s="288"/>
      <c r="V28" s="286"/>
      <c r="W28" s="256"/>
      <c r="X28" s="249"/>
      <c r="Y28" s="312" t="s">
        <v>307</v>
      </c>
      <c r="Z28" s="312" t="s">
        <v>297</v>
      </c>
      <c r="AA28" s="312" t="s">
        <v>12</v>
      </c>
      <c r="AB28" s="310" t="s">
        <v>466</v>
      </c>
      <c r="AC28" s="324" t="s">
        <v>291</v>
      </c>
      <c r="AD28" s="244">
        <v>26</v>
      </c>
    </row>
    <row r="29" spans="1:30" ht="73.150000000000006" customHeight="1" thickBot="1">
      <c r="A29" s="312" t="s">
        <v>317</v>
      </c>
      <c r="B29" s="310" t="s">
        <v>359</v>
      </c>
      <c r="C29" s="326" t="s">
        <v>152</v>
      </c>
      <c r="D29" s="327" t="s">
        <v>153</v>
      </c>
      <c r="E29" s="328"/>
      <c r="F29" s="336" t="s">
        <v>563</v>
      </c>
      <c r="G29" s="330"/>
      <c r="H29" s="296" t="s">
        <v>34</v>
      </c>
      <c r="I29" s="334"/>
      <c r="J29" s="230"/>
      <c r="K29" s="231"/>
      <c r="L29" s="230"/>
      <c r="M29" s="241"/>
      <c r="N29" s="242"/>
      <c r="O29" s="280"/>
      <c r="P29" s="280"/>
      <c r="Q29" s="281"/>
      <c r="R29" s="241"/>
      <c r="S29" s="242"/>
      <c r="T29" s="280"/>
      <c r="U29" s="288"/>
      <c r="V29" s="286"/>
      <c r="W29" s="256"/>
      <c r="X29" s="243"/>
      <c r="Y29" s="312" t="s">
        <v>307</v>
      </c>
      <c r="Z29" s="312" t="s">
        <v>297</v>
      </c>
      <c r="AA29" s="312" t="s">
        <v>12</v>
      </c>
      <c r="AB29" s="310" t="s">
        <v>466</v>
      </c>
      <c r="AC29" s="324" t="s">
        <v>291</v>
      </c>
      <c r="AD29" s="244">
        <v>27</v>
      </c>
    </row>
    <row r="30" spans="1:30" ht="76.150000000000006" customHeight="1" thickBot="1">
      <c r="A30" s="312" t="s">
        <v>547</v>
      </c>
      <c r="B30" s="310" t="s">
        <v>360</v>
      </c>
      <c r="C30" s="326" t="s">
        <v>154</v>
      </c>
      <c r="D30" s="327" t="s">
        <v>155</v>
      </c>
      <c r="E30" s="328">
        <v>44743</v>
      </c>
      <c r="F30" s="330" t="s">
        <v>591</v>
      </c>
      <c r="G30" s="330"/>
      <c r="H30" s="296" t="s">
        <v>34</v>
      </c>
      <c r="I30" s="256"/>
      <c r="J30" s="245"/>
      <c r="K30" s="245"/>
      <c r="L30" s="248"/>
      <c r="M30" s="241"/>
      <c r="N30" s="246"/>
      <c r="O30" s="280"/>
      <c r="P30" s="280"/>
      <c r="Q30" s="281"/>
      <c r="R30" s="241"/>
      <c r="S30" s="246"/>
      <c r="T30" s="284"/>
      <c r="U30" s="285"/>
      <c r="V30" s="286"/>
      <c r="W30" s="257"/>
      <c r="X30" s="243">
        <v>2</v>
      </c>
      <c r="Y30" s="312" t="s">
        <v>318</v>
      </c>
      <c r="Z30" s="312" t="s">
        <v>298</v>
      </c>
      <c r="AA30" s="312" t="s">
        <v>12</v>
      </c>
      <c r="AB30" s="310" t="s">
        <v>466</v>
      </c>
      <c r="AC30" s="324" t="s">
        <v>291</v>
      </c>
      <c r="AD30" s="244">
        <v>28</v>
      </c>
    </row>
    <row r="31" spans="1:30" ht="78" customHeight="1" thickBot="1">
      <c r="A31" s="312" t="s">
        <v>547</v>
      </c>
      <c r="B31" s="310" t="s">
        <v>361</v>
      </c>
      <c r="C31" s="326" t="s">
        <v>154</v>
      </c>
      <c r="D31" s="327" t="s">
        <v>156</v>
      </c>
      <c r="E31" s="328">
        <v>44805</v>
      </c>
      <c r="F31" s="330" t="s">
        <v>564</v>
      </c>
      <c r="G31" s="330"/>
      <c r="H31" s="296" t="s">
        <v>29</v>
      </c>
      <c r="I31" s="256"/>
      <c r="J31" s="248"/>
      <c r="K31" s="245"/>
      <c r="L31" s="248"/>
      <c r="M31" s="241"/>
      <c r="N31" s="246"/>
      <c r="O31" s="281"/>
      <c r="P31" s="280"/>
      <c r="Q31" s="281"/>
      <c r="R31" s="241"/>
      <c r="S31" s="246"/>
      <c r="T31" s="307"/>
      <c r="U31" s="285"/>
      <c r="V31" s="286"/>
      <c r="W31" s="257"/>
      <c r="X31" s="243">
        <v>2</v>
      </c>
      <c r="Y31" s="312" t="s">
        <v>318</v>
      </c>
      <c r="Z31" s="312" t="s">
        <v>298</v>
      </c>
      <c r="AA31" s="312" t="s">
        <v>12</v>
      </c>
      <c r="AB31" s="310" t="s">
        <v>466</v>
      </c>
      <c r="AC31" s="324" t="s">
        <v>291</v>
      </c>
      <c r="AD31" s="244">
        <v>29</v>
      </c>
    </row>
    <row r="32" spans="1:30" ht="78" customHeight="1" thickBot="1">
      <c r="A32" s="312" t="s">
        <v>547</v>
      </c>
      <c r="B32" s="310" t="s">
        <v>362</v>
      </c>
      <c r="C32" s="326" t="s">
        <v>109</v>
      </c>
      <c r="D32" s="327" t="s">
        <v>157</v>
      </c>
      <c r="E32" s="328">
        <v>44835</v>
      </c>
      <c r="F32" s="330" t="s">
        <v>592</v>
      </c>
      <c r="G32" s="330"/>
      <c r="H32" s="296" t="s">
        <v>34</v>
      </c>
      <c r="I32" s="256"/>
      <c r="J32" s="245"/>
      <c r="K32" s="245"/>
      <c r="L32" s="248"/>
      <c r="M32" s="241"/>
      <c r="N32" s="246"/>
      <c r="O32" s="280"/>
      <c r="P32" s="280"/>
      <c r="Q32" s="281"/>
      <c r="R32" s="241"/>
      <c r="S32" s="246"/>
      <c r="T32" s="284"/>
      <c r="U32" s="285"/>
      <c r="V32" s="286"/>
      <c r="W32" s="257"/>
      <c r="X32" s="249">
        <v>3</v>
      </c>
      <c r="Y32" s="312" t="s">
        <v>318</v>
      </c>
      <c r="Z32" s="312" t="s">
        <v>298</v>
      </c>
      <c r="AA32" s="312" t="s">
        <v>12</v>
      </c>
      <c r="AB32" s="310" t="s">
        <v>466</v>
      </c>
      <c r="AC32" s="324" t="s">
        <v>291</v>
      </c>
      <c r="AD32" s="244">
        <v>30</v>
      </c>
    </row>
    <row r="33" spans="1:30" ht="78" customHeight="1" thickBot="1">
      <c r="A33" s="312" t="s">
        <v>547</v>
      </c>
      <c r="B33" s="310" t="s">
        <v>363</v>
      </c>
      <c r="C33" s="326" t="s">
        <v>109</v>
      </c>
      <c r="D33" s="327" t="s">
        <v>158</v>
      </c>
      <c r="E33" s="328">
        <v>44743</v>
      </c>
      <c r="F33" s="330" t="s">
        <v>514</v>
      </c>
      <c r="G33" s="330"/>
      <c r="H33" s="296" t="s">
        <v>34</v>
      </c>
      <c r="I33" s="256"/>
      <c r="J33" s="230"/>
      <c r="K33" s="231"/>
      <c r="L33" s="230"/>
      <c r="M33" s="241"/>
      <c r="N33" s="242"/>
      <c r="O33" s="280"/>
      <c r="P33" s="280"/>
      <c r="Q33" s="281"/>
      <c r="R33" s="241"/>
      <c r="S33" s="242"/>
      <c r="T33" s="287"/>
      <c r="U33" s="288"/>
      <c r="V33" s="286"/>
      <c r="W33" s="256"/>
      <c r="X33" s="243">
        <v>2</v>
      </c>
      <c r="Y33" s="312" t="s">
        <v>318</v>
      </c>
      <c r="Z33" s="312" t="s">
        <v>298</v>
      </c>
      <c r="AA33" s="312" t="s">
        <v>12</v>
      </c>
      <c r="AB33" s="310" t="s">
        <v>466</v>
      </c>
      <c r="AC33" s="324" t="s">
        <v>291</v>
      </c>
      <c r="AD33" s="244">
        <v>31</v>
      </c>
    </row>
    <row r="34" spans="1:30" ht="78" customHeight="1" thickBot="1">
      <c r="A34" s="312" t="s">
        <v>547</v>
      </c>
      <c r="B34" s="310" t="s">
        <v>364</v>
      </c>
      <c r="C34" s="326" t="s">
        <v>109</v>
      </c>
      <c r="D34" s="327" t="s">
        <v>159</v>
      </c>
      <c r="E34" s="328">
        <v>44986</v>
      </c>
      <c r="F34" s="288"/>
      <c r="G34" s="330"/>
      <c r="H34" s="296" t="s">
        <v>38</v>
      </c>
      <c r="I34" s="256"/>
      <c r="J34" s="245"/>
      <c r="K34" s="245"/>
      <c r="L34" s="248"/>
      <c r="M34" s="241"/>
      <c r="N34" s="246"/>
      <c r="O34" s="280"/>
      <c r="P34" s="280"/>
      <c r="Q34" s="281"/>
      <c r="R34" s="241"/>
      <c r="S34" s="246"/>
      <c r="T34" s="284"/>
      <c r="U34" s="285"/>
      <c r="V34" s="286"/>
      <c r="W34" s="257"/>
      <c r="X34" s="243">
        <v>4</v>
      </c>
      <c r="Y34" s="312" t="s">
        <v>318</v>
      </c>
      <c r="Z34" s="312" t="s">
        <v>298</v>
      </c>
      <c r="AA34" s="312" t="s">
        <v>12</v>
      </c>
      <c r="AB34" s="310" t="s">
        <v>466</v>
      </c>
      <c r="AC34" s="324" t="s">
        <v>291</v>
      </c>
      <c r="AD34" s="244">
        <v>32</v>
      </c>
    </row>
    <row r="35" spans="1:30" ht="82.9" customHeight="1" thickBot="1">
      <c r="A35" s="312" t="s">
        <v>547</v>
      </c>
      <c r="B35" s="310" t="s">
        <v>365</v>
      </c>
      <c r="C35" s="326" t="s">
        <v>110</v>
      </c>
      <c r="D35" s="327" t="s">
        <v>111</v>
      </c>
      <c r="E35" s="328">
        <v>44896</v>
      </c>
      <c r="F35" s="288" t="s">
        <v>602</v>
      </c>
      <c r="G35" s="330"/>
      <c r="H35" s="296" t="s">
        <v>29</v>
      </c>
      <c r="I35" s="256"/>
      <c r="J35" s="248"/>
      <c r="K35" s="245"/>
      <c r="L35" s="248"/>
      <c r="M35" s="241"/>
      <c r="N35" s="267"/>
      <c r="O35" s="282"/>
      <c r="P35" s="280"/>
      <c r="Q35" s="281"/>
      <c r="R35" s="241"/>
      <c r="S35" s="246"/>
      <c r="T35" s="282"/>
      <c r="U35" s="285"/>
      <c r="V35" s="286"/>
      <c r="W35" s="257"/>
      <c r="X35" s="243">
        <v>3</v>
      </c>
      <c r="Y35" s="312" t="s">
        <v>318</v>
      </c>
      <c r="Z35" s="312" t="s">
        <v>298</v>
      </c>
      <c r="AA35" s="312" t="s">
        <v>12</v>
      </c>
      <c r="AB35" s="310" t="s">
        <v>466</v>
      </c>
      <c r="AC35" s="324" t="s">
        <v>291</v>
      </c>
      <c r="AD35" s="244">
        <v>33</v>
      </c>
    </row>
    <row r="36" spans="1:30" ht="73.150000000000006" customHeight="1" thickBot="1">
      <c r="A36" s="312" t="s">
        <v>547</v>
      </c>
      <c r="B36" s="310" t="s">
        <v>366</v>
      </c>
      <c r="C36" s="326" t="s">
        <v>110</v>
      </c>
      <c r="D36" s="327" t="s">
        <v>160</v>
      </c>
      <c r="E36" s="328">
        <v>44986</v>
      </c>
      <c r="F36" s="288"/>
      <c r="G36" s="330"/>
      <c r="H36" s="296" t="s">
        <v>38</v>
      </c>
      <c r="I36" s="256"/>
      <c r="J36" s="245"/>
      <c r="K36" s="245"/>
      <c r="L36" s="248"/>
      <c r="M36" s="241"/>
      <c r="N36" s="246"/>
      <c r="O36" s="280"/>
      <c r="P36" s="280"/>
      <c r="Q36" s="281"/>
      <c r="R36" s="241"/>
      <c r="S36" s="246"/>
      <c r="T36" s="284"/>
      <c r="U36" s="286"/>
      <c r="V36" s="286"/>
      <c r="W36" s="257"/>
      <c r="X36" s="249">
        <v>4</v>
      </c>
      <c r="Y36" s="312" t="s">
        <v>318</v>
      </c>
      <c r="Z36" s="312" t="s">
        <v>298</v>
      </c>
      <c r="AA36" s="312" t="s">
        <v>12</v>
      </c>
      <c r="AB36" s="310" t="s">
        <v>466</v>
      </c>
      <c r="AC36" s="324" t="s">
        <v>291</v>
      </c>
      <c r="AD36" s="244">
        <v>34</v>
      </c>
    </row>
    <row r="37" spans="1:30" ht="118.9" customHeight="1" thickBot="1">
      <c r="A37" s="312" t="s">
        <v>547</v>
      </c>
      <c r="B37" s="310" t="s">
        <v>367</v>
      </c>
      <c r="C37" s="326" t="s">
        <v>112</v>
      </c>
      <c r="D37" s="327" t="s">
        <v>161</v>
      </c>
      <c r="E37" s="328">
        <v>44986</v>
      </c>
      <c r="F37" s="288" t="s">
        <v>532</v>
      </c>
      <c r="G37" s="330"/>
      <c r="H37" s="296" t="s">
        <v>34</v>
      </c>
      <c r="I37" s="256"/>
      <c r="J37" s="248"/>
      <c r="K37" s="245"/>
      <c r="L37" s="248"/>
      <c r="M37" s="241"/>
      <c r="N37" s="246"/>
      <c r="O37" s="280"/>
      <c r="P37" s="280"/>
      <c r="Q37" s="281"/>
      <c r="R37" s="241"/>
      <c r="S37" s="246"/>
      <c r="T37" s="284"/>
      <c r="U37" s="285"/>
      <c r="V37" s="286"/>
      <c r="W37" s="257"/>
      <c r="X37" s="249">
        <v>4</v>
      </c>
      <c r="Y37" s="312" t="s">
        <v>318</v>
      </c>
      <c r="Z37" s="312" t="s">
        <v>298</v>
      </c>
      <c r="AA37" s="312" t="s">
        <v>12</v>
      </c>
      <c r="AB37" s="310" t="s">
        <v>466</v>
      </c>
      <c r="AC37" s="324" t="s">
        <v>291</v>
      </c>
      <c r="AD37" s="244">
        <v>35</v>
      </c>
    </row>
    <row r="38" spans="1:30" ht="73.150000000000006" customHeight="1" thickBot="1">
      <c r="A38" s="312" t="s">
        <v>314</v>
      </c>
      <c r="B38" s="310" t="s">
        <v>368</v>
      </c>
      <c r="C38" s="326" t="s">
        <v>112</v>
      </c>
      <c r="D38" s="327" t="s">
        <v>162</v>
      </c>
      <c r="E38" s="328">
        <v>44713</v>
      </c>
      <c r="F38" s="330" t="s">
        <v>601</v>
      </c>
      <c r="G38" s="330"/>
      <c r="H38" s="296" t="s">
        <v>25</v>
      </c>
      <c r="I38" s="256"/>
      <c r="J38" s="245"/>
      <c r="K38" s="245"/>
      <c r="L38" s="248"/>
      <c r="M38" s="241"/>
      <c r="N38" s="246"/>
      <c r="O38" s="280"/>
      <c r="P38" s="280"/>
      <c r="Q38" s="281"/>
      <c r="R38" s="241"/>
      <c r="S38" s="246"/>
      <c r="T38" s="284"/>
      <c r="U38" s="285"/>
      <c r="V38" s="286"/>
      <c r="W38" s="257"/>
      <c r="X38" s="249">
        <v>1</v>
      </c>
      <c r="Y38" s="312" t="s">
        <v>318</v>
      </c>
      <c r="Z38" s="312" t="s">
        <v>298</v>
      </c>
      <c r="AA38" s="312" t="s">
        <v>12</v>
      </c>
      <c r="AB38" s="310" t="s">
        <v>466</v>
      </c>
      <c r="AC38" s="324" t="s">
        <v>291</v>
      </c>
      <c r="AD38" s="244">
        <v>36</v>
      </c>
    </row>
    <row r="39" spans="1:30" ht="73.150000000000006" customHeight="1" thickBot="1">
      <c r="A39" s="312" t="s">
        <v>547</v>
      </c>
      <c r="B39" s="310" t="s">
        <v>369</v>
      </c>
      <c r="C39" s="326" t="s">
        <v>112</v>
      </c>
      <c r="D39" s="327" t="s">
        <v>163</v>
      </c>
      <c r="E39" s="328">
        <v>44958</v>
      </c>
      <c r="F39" s="330" t="s">
        <v>515</v>
      </c>
      <c r="G39" s="330"/>
      <c r="H39" s="296" t="s">
        <v>34</v>
      </c>
      <c r="I39" s="256"/>
      <c r="J39" s="245"/>
      <c r="K39" s="245"/>
      <c r="L39" s="248"/>
      <c r="M39" s="241"/>
      <c r="N39" s="246"/>
      <c r="O39" s="280"/>
      <c r="P39" s="280"/>
      <c r="Q39" s="281"/>
      <c r="R39" s="241"/>
      <c r="S39" s="246"/>
      <c r="T39" s="284"/>
      <c r="U39" s="285"/>
      <c r="V39" s="286"/>
      <c r="W39" s="257"/>
      <c r="X39" s="249">
        <v>4</v>
      </c>
      <c r="Y39" s="312" t="s">
        <v>318</v>
      </c>
      <c r="Z39" s="312" t="s">
        <v>298</v>
      </c>
      <c r="AA39" s="312" t="s">
        <v>12</v>
      </c>
      <c r="AB39" s="310" t="s">
        <v>466</v>
      </c>
      <c r="AC39" s="324" t="s">
        <v>291</v>
      </c>
      <c r="AD39" s="244">
        <v>37</v>
      </c>
    </row>
    <row r="40" spans="1:30" ht="73.150000000000006" customHeight="1" thickBot="1">
      <c r="A40" s="312" t="s">
        <v>547</v>
      </c>
      <c r="B40" s="310" t="s">
        <v>370</v>
      </c>
      <c r="C40" s="326" t="s">
        <v>112</v>
      </c>
      <c r="D40" s="327" t="s">
        <v>164</v>
      </c>
      <c r="E40" s="328">
        <v>44986</v>
      </c>
      <c r="F40" s="330" t="s">
        <v>565</v>
      </c>
      <c r="G40" s="330"/>
      <c r="H40" s="296" t="s">
        <v>34</v>
      </c>
      <c r="I40" s="256"/>
      <c r="J40" s="245"/>
      <c r="K40" s="245"/>
      <c r="L40" s="248"/>
      <c r="M40" s="241"/>
      <c r="N40" s="246"/>
      <c r="O40" s="280"/>
      <c r="P40" s="280"/>
      <c r="Q40" s="281"/>
      <c r="R40" s="241"/>
      <c r="S40" s="246"/>
      <c r="T40" s="284"/>
      <c r="U40" s="285"/>
      <c r="V40" s="286"/>
      <c r="W40" s="257"/>
      <c r="X40" s="249">
        <v>4</v>
      </c>
      <c r="Y40" s="312" t="s">
        <v>318</v>
      </c>
      <c r="Z40" s="312" t="s">
        <v>298</v>
      </c>
      <c r="AA40" s="312" t="s">
        <v>12</v>
      </c>
      <c r="AB40" s="310" t="s">
        <v>466</v>
      </c>
      <c r="AC40" s="324" t="s">
        <v>291</v>
      </c>
      <c r="AD40" s="244">
        <v>38</v>
      </c>
    </row>
    <row r="41" spans="1:30" ht="73.150000000000006" customHeight="1" thickBot="1">
      <c r="A41" s="312" t="s">
        <v>547</v>
      </c>
      <c r="B41" s="310" t="s">
        <v>371</v>
      </c>
      <c r="C41" s="326" t="s">
        <v>112</v>
      </c>
      <c r="D41" s="327" t="s">
        <v>165</v>
      </c>
      <c r="E41" s="328">
        <v>44774</v>
      </c>
      <c r="F41" s="349"/>
      <c r="G41" s="330"/>
      <c r="H41" s="296" t="s">
        <v>38</v>
      </c>
      <c r="I41" s="256"/>
      <c r="J41" s="245"/>
      <c r="K41" s="245"/>
      <c r="L41" s="248"/>
      <c r="M41" s="241"/>
      <c r="N41" s="246"/>
      <c r="O41" s="280"/>
      <c r="P41" s="280"/>
      <c r="Q41" s="281"/>
      <c r="R41" s="241"/>
      <c r="S41" s="246"/>
      <c r="T41" s="284"/>
      <c r="U41" s="285"/>
      <c r="V41" s="286"/>
      <c r="W41" s="257"/>
      <c r="X41" s="249">
        <v>2</v>
      </c>
      <c r="Y41" s="312" t="s">
        <v>318</v>
      </c>
      <c r="Z41" s="312" t="s">
        <v>298</v>
      </c>
      <c r="AA41" s="312" t="s">
        <v>12</v>
      </c>
      <c r="AB41" s="310" t="s">
        <v>466</v>
      </c>
      <c r="AC41" s="324" t="s">
        <v>291</v>
      </c>
      <c r="AD41" s="244">
        <v>39</v>
      </c>
    </row>
    <row r="42" spans="1:30" ht="73.150000000000006" customHeight="1" thickBot="1">
      <c r="A42" s="312" t="s">
        <v>317</v>
      </c>
      <c r="B42" s="310" t="s">
        <v>372</v>
      </c>
      <c r="C42" s="326" t="s">
        <v>166</v>
      </c>
      <c r="D42" s="327" t="s">
        <v>167</v>
      </c>
      <c r="E42" s="328">
        <v>44743</v>
      </c>
      <c r="F42" s="288" t="s">
        <v>535</v>
      </c>
      <c r="G42" s="330"/>
      <c r="H42" s="296" t="s">
        <v>34</v>
      </c>
      <c r="I42" s="256"/>
      <c r="J42" s="245"/>
      <c r="K42" s="245"/>
      <c r="L42" s="248"/>
      <c r="M42" s="241"/>
      <c r="N42" s="246"/>
      <c r="O42" s="280"/>
      <c r="P42" s="280"/>
      <c r="Q42" s="281"/>
      <c r="R42" s="241"/>
      <c r="S42" s="246"/>
      <c r="T42" s="284"/>
      <c r="U42" s="285"/>
      <c r="V42" s="286"/>
      <c r="W42" s="257"/>
      <c r="X42" s="249">
        <v>2</v>
      </c>
      <c r="Y42" s="312" t="s">
        <v>307</v>
      </c>
      <c r="Z42" s="312" t="s">
        <v>297</v>
      </c>
      <c r="AA42" s="312" t="s">
        <v>12</v>
      </c>
      <c r="AB42" s="310" t="s">
        <v>466</v>
      </c>
      <c r="AC42" s="324" t="s">
        <v>291</v>
      </c>
      <c r="AD42" s="244">
        <v>40</v>
      </c>
    </row>
    <row r="43" spans="1:30" ht="73.150000000000006" customHeight="1" thickBot="1">
      <c r="A43" s="312" t="s">
        <v>317</v>
      </c>
      <c r="B43" s="310" t="s">
        <v>373</v>
      </c>
      <c r="C43" s="326" t="s">
        <v>168</v>
      </c>
      <c r="D43" s="327" t="s">
        <v>169</v>
      </c>
      <c r="E43" s="328">
        <v>44986</v>
      </c>
      <c r="F43" s="336"/>
      <c r="G43" s="330"/>
      <c r="H43" s="296" t="s">
        <v>38</v>
      </c>
      <c r="I43" s="334"/>
      <c r="J43" s="245"/>
      <c r="K43" s="245"/>
      <c r="L43" s="248"/>
      <c r="M43" s="241"/>
      <c r="N43" s="246"/>
      <c r="O43" s="280"/>
      <c r="P43" s="280"/>
      <c r="Q43" s="281"/>
      <c r="R43" s="241"/>
      <c r="S43" s="246"/>
      <c r="T43" s="284"/>
      <c r="U43" s="285"/>
      <c r="V43" s="286"/>
      <c r="W43" s="257"/>
      <c r="X43" s="249">
        <v>4</v>
      </c>
      <c r="Y43" s="312" t="s">
        <v>307</v>
      </c>
      <c r="Z43" s="312" t="s">
        <v>297</v>
      </c>
      <c r="AA43" s="312" t="s">
        <v>12</v>
      </c>
      <c r="AB43" s="310" t="s">
        <v>466</v>
      </c>
      <c r="AC43" s="324" t="s">
        <v>291</v>
      </c>
      <c r="AD43" s="244">
        <v>41</v>
      </c>
    </row>
    <row r="44" spans="1:30" ht="73.150000000000006" customHeight="1" thickBot="1">
      <c r="A44" s="312" t="s">
        <v>316</v>
      </c>
      <c r="B44" s="310" t="s">
        <v>374</v>
      </c>
      <c r="C44" s="326" t="s">
        <v>168</v>
      </c>
      <c r="D44" s="327" t="s">
        <v>566</v>
      </c>
      <c r="E44" s="328">
        <v>44986</v>
      </c>
      <c r="F44" s="331"/>
      <c r="G44" s="332"/>
      <c r="H44" s="296" t="s">
        <v>38</v>
      </c>
      <c r="I44" s="256"/>
      <c r="J44" s="268"/>
      <c r="K44" s="230"/>
      <c r="L44" s="230"/>
      <c r="M44" s="241"/>
      <c r="N44" s="276"/>
      <c r="O44" s="280"/>
      <c r="P44" s="280"/>
      <c r="Q44" s="240"/>
      <c r="R44" s="241"/>
      <c r="S44" s="242"/>
      <c r="T44" s="294"/>
      <c r="U44" s="297"/>
      <c r="V44" s="286"/>
      <c r="W44" s="291"/>
      <c r="X44" s="249">
        <v>4</v>
      </c>
      <c r="Y44" s="312" t="s">
        <v>307</v>
      </c>
      <c r="Z44" s="312" t="s">
        <v>297</v>
      </c>
      <c r="AA44" s="312" t="s">
        <v>12</v>
      </c>
      <c r="AB44" s="310" t="s">
        <v>466</v>
      </c>
      <c r="AC44" s="324" t="s">
        <v>291</v>
      </c>
      <c r="AD44" s="244">
        <v>42</v>
      </c>
    </row>
    <row r="45" spans="1:30" ht="73.150000000000006" customHeight="1" thickBot="1">
      <c r="A45" s="312" t="s">
        <v>319</v>
      </c>
      <c r="B45" s="310" t="s">
        <v>375</v>
      </c>
      <c r="C45" s="326" t="s">
        <v>170</v>
      </c>
      <c r="D45" s="327" t="s">
        <v>171</v>
      </c>
      <c r="E45" s="328">
        <v>44986</v>
      </c>
      <c r="F45" s="331" t="s">
        <v>567</v>
      </c>
      <c r="G45" s="332"/>
      <c r="H45" s="296" t="s">
        <v>34</v>
      </c>
      <c r="I45" s="256"/>
      <c r="J45" s="268"/>
      <c r="K45" s="230"/>
      <c r="L45" s="230"/>
      <c r="M45" s="241"/>
      <c r="N45" s="252"/>
      <c r="O45" s="280"/>
      <c r="P45" s="280"/>
      <c r="Q45" s="240"/>
      <c r="R45" s="241"/>
      <c r="S45" s="242"/>
      <c r="T45" s="294"/>
      <c r="U45" s="297"/>
      <c r="V45" s="286"/>
      <c r="W45" s="291"/>
      <c r="X45" s="249">
        <v>4</v>
      </c>
      <c r="Y45" s="312" t="s">
        <v>330</v>
      </c>
      <c r="Z45" s="312" t="s">
        <v>299</v>
      </c>
      <c r="AA45" s="312" t="s">
        <v>329</v>
      </c>
      <c r="AB45" s="310" t="s">
        <v>463</v>
      </c>
      <c r="AC45" s="324" t="s">
        <v>116</v>
      </c>
      <c r="AD45" s="244">
        <v>43</v>
      </c>
    </row>
    <row r="46" spans="1:30" ht="101.45" customHeight="1" thickBot="1">
      <c r="A46" s="312" t="s">
        <v>319</v>
      </c>
      <c r="B46" s="310" t="s">
        <v>376</v>
      </c>
      <c r="C46" s="326" t="s">
        <v>172</v>
      </c>
      <c r="D46" s="327" t="s">
        <v>173</v>
      </c>
      <c r="E46" s="328">
        <v>44986</v>
      </c>
      <c r="F46" s="330" t="s">
        <v>568</v>
      </c>
      <c r="G46" s="330"/>
      <c r="H46" s="296" t="s">
        <v>34</v>
      </c>
      <c r="I46" s="256"/>
      <c r="J46" s="269"/>
      <c r="K46" s="261"/>
      <c r="L46" s="261"/>
      <c r="M46" s="241"/>
      <c r="N46" s="242"/>
      <c r="O46" s="270"/>
      <c r="P46" s="305"/>
      <c r="Q46" s="306"/>
      <c r="R46" s="241"/>
      <c r="S46" s="242"/>
      <c r="T46" s="293"/>
      <c r="U46" s="295"/>
      <c r="V46" s="286"/>
      <c r="W46" s="291"/>
      <c r="X46" s="249">
        <v>4</v>
      </c>
      <c r="Y46" s="312" t="s">
        <v>330</v>
      </c>
      <c r="Z46" s="312" t="s">
        <v>299</v>
      </c>
      <c r="AA46" s="312" t="s">
        <v>329</v>
      </c>
      <c r="AB46" s="310" t="s">
        <v>463</v>
      </c>
      <c r="AC46" s="324" t="s">
        <v>116</v>
      </c>
      <c r="AD46" s="244">
        <v>44</v>
      </c>
    </row>
    <row r="47" spans="1:30" ht="73.150000000000006" customHeight="1" thickBot="1">
      <c r="A47" s="312" t="s">
        <v>319</v>
      </c>
      <c r="B47" s="310" t="s">
        <v>377</v>
      </c>
      <c r="C47" s="326" t="s">
        <v>174</v>
      </c>
      <c r="D47" s="327" t="s">
        <v>175</v>
      </c>
      <c r="E47" s="328">
        <v>44986</v>
      </c>
      <c r="F47" s="330" t="s">
        <v>495</v>
      </c>
      <c r="G47" s="330"/>
      <c r="H47" s="296" t="s">
        <v>34</v>
      </c>
      <c r="I47" s="256"/>
      <c r="J47" s="270"/>
      <c r="K47" s="261"/>
      <c r="L47" s="261"/>
      <c r="M47" s="241"/>
      <c r="N47" s="242"/>
      <c r="O47" s="270"/>
      <c r="P47" s="275"/>
      <c r="Q47" s="261"/>
      <c r="R47" s="241"/>
      <c r="S47" s="242"/>
      <c r="T47" s="293"/>
      <c r="U47" s="295"/>
      <c r="V47" s="286"/>
      <c r="W47" s="291"/>
      <c r="X47" s="249">
        <v>4</v>
      </c>
      <c r="Y47" s="312" t="s">
        <v>330</v>
      </c>
      <c r="Z47" s="312" t="s">
        <v>299</v>
      </c>
      <c r="AA47" s="312" t="s">
        <v>329</v>
      </c>
      <c r="AB47" s="310" t="s">
        <v>463</v>
      </c>
      <c r="AC47" s="324" t="s">
        <v>116</v>
      </c>
      <c r="AD47" s="244">
        <v>45</v>
      </c>
    </row>
    <row r="48" spans="1:30" ht="73.150000000000006" customHeight="1" thickBot="1">
      <c r="A48" s="312" t="s">
        <v>319</v>
      </c>
      <c r="B48" s="310" t="s">
        <v>378</v>
      </c>
      <c r="C48" s="326" t="s">
        <v>174</v>
      </c>
      <c r="D48" s="327" t="s">
        <v>176</v>
      </c>
      <c r="E48" s="328">
        <v>44986</v>
      </c>
      <c r="F48" s="330" t="s">
        <v>496</v>
      </c>
      <c r="G48" s="330"/>
      <c r="H48" s="296" t="s">
        <v>34</v>
      </c>
      <c r="I48" s="256"/>
      <c r="J48" s="270"/>
      <c r="K48" s="261"/>
      <c r="L48" s="261"/>
      <c r="M48" s="241"/>
      <c r="N48" s="242"/>
      <c r="O48" s="279"/>
      <c r="P48" s="275"/>
      <c r="Q48" s="261"/>
      <c r="R48" s="241"/>
      <c r="S48" s="246"/>
      <c r="T48" s="293"/>
      <c r="U48" s="295"/>
      <c r="V48" s="286"/>
      <c r="W48" s="257"/>
      <c r="X48" s="249">
        <v>4</v>
      </c>
      <c r="Y48" s="312" t="s">
        <v>330</v>
      </c>
      <c r="Z48" s="312" t="s">
        <v>299</v>
      </c>
      <c r="AA48" s="312" t="s">
        <v>329</v>
      </c>
      <c r="AB48" s="310" t="s">
        <v>464</v>
      </c>
      <c r="AC48" s="324" t="s">
        <v>116</v>
      </c>
      <c r="AD48" s="244">
        <v>46</v>
      </c>
    </row>
    <row r="49" spans="1:30" ht="73.150000000000006" customHeight="1" thickBot="1">
      <c r="A49" s="312" t="s">
        <v>314</v>
      </c>
      <c r="B49" s="310" t="s">
        <v>379</v>
      </c>
      <c r="C49" s="326" t="s">
        <v>126</v>
      </c>
      <c r="D49" s="327" t="s">
        <v>177</v>
      </c>
      <c r="E49" s="328">
        <v>44743</v>
      </c>
      <c r="F49" s="330" t="s">
        <v>569</v>
      </c>
      <c r="G49" s="330"/>
      <c r="H49" s="296" t="s">
        <v>25</v>
      </c>
      <c r="I49" s="346"/>
      <c r="J49" s="231"/>
      <c r="K49" s="271"/>
      <c r="L49" s="272"/>
      <c r="M49" s="241"/>
      <c r="N49" s="242"/>
      <c r="O49" s="231"/>
      <c r="P49" s="280"/>
      <c r="Q49" s="281"/>
      <c r="R49" s="241"/>
      <c r="S49" s="242"/>
      <c r="T49" s="299"/>
      <c r="U49" s="298"/>
      <c r="V49" s="286"/>
      <c r="W49" s="256"/>
      <c r="X49" s="249">
        <v>2</v>
      </c>
      <c r="Y49" s="312" t="s">
        <v>330</v>
      </c>
      <c r="Z49" s="312" t="s">
        <v>294</v>
      </c>
      <c r="AA49" s="312" t="s">
        <v>329</v>
      </c>
      <c r="AB49" s="310" t="s">
        <v>463</v>
      </c>
      <c r="AC49" s="324" t="s">
        <v>116</v>
      </c>
      <c r="AD49" s="244">
        <v>47</v>
      </c>
    </row>
    <row r="50" spans="1:30" ht="73.150000000000006" customHeight="1" thickBot="1">
      <c r="A50" s="312" t="s">
        <v>319</v>
      </c>
      <c r="B50" s="310" t="s">
        <v>380</v>
      </c>
      <c r="C50" s="326" t="s">
        <v>178</v>
      </c>
      <c r="D50" s="327" t="s">
        <v>179</v>
      </c>
      <c r="E50" s="328">
        <v>44866</v>
      </c>
      <c r="F50" s="330" t="s">
        <v>497</v>
      </c>
      <c r="G50" s="330"/>
      <c r="H50" s="296" t="s">
        <v>34</v>
      </c>
      <c r="I50" s="256"/>
      <c r="J50" s="247"/>
      <c r="K50" s="272"/>
      <c r="L50" s="272"/>
      <c r="M50" s="241"/>
      <c r="N50" s="242"/>
      <c r="O50" s="283"/>
      <c r="P50" s="280"/>
      <c r="Q50" s="281"/>
      <c r="R50" s="241"/>
      <c r="S50" s="242"/>
      <c r="T50" s="300"/>
      <c r="U50" s="298"/>
      <c r="V50" s="286"/>
      <c r="W50" s="256"/>
      <c r="X50" s="243">
        <v>3</v>
      </c>
      <c r="Y50" s="312" t="s">
        <v>330</v>
      </c>
      <c r="Z50" s="312" t="s">
        <v>299</v>
      </c>
      <c r="AA50" s="312" t="s">
        <v>329</v>
      </c>
      <c r="AB50" s="310" t="s">
        <v>463</v>
      </c>
      <c r="AC50" s="324" t="s">
        <v>116</v>
      </c>
      <c r="AD50" s="244">
        <v>48</v>
      </c>
    </row>
    <row r="51" spans="1:30" ht="73.150000000000006" customHeight="1" thickBot="1">
      <c r="A51" s="312" t="s">
        <v>320</v>
      </c>
      <c r="B51" s="310" t="s">
        <v>381</v>
      </c>
      <c r="C51" s="326" t="s">
        <v>180</v>
      </c>
      <c r="D51" s="327" t="s">
        <v>181</v>
      </c>
      <c r="E51" s="328">
        <v>44866</v>
      </c>
      <c r="F51" s="330" t="s">
        <v>492</v>
      </c>
      <c r="G51" s="330"/>
      <c r="H51" s="296" t="s">
        <v>34</v>
      </c>
      <c r="I51" s="256"/>
      <c r="J51" s="231"/>
      <c r="K51" s="231"/>
      <c r="L51" s="230"/>
      <c r="M51" s="241"/>
      <c r="N51" s="242"/>
      <c r="O51" s="280"/>
      <c r="P51" s="280"/>
      <c r="Q51" s="281"/>
      <c r="R51" s="241"/>
      <c r="S51" s="242"/>
      <c r="T51" s="287"/>
      <c r="U51" s="296"/>
      <c r="V51" s="286"/>
      <c r="W51" s="256"/>
      <c r="X51" s="243">
        <v>3</v>
      </c>
      <c r="Y51" s="312" t="s">
        <v>330</v>
      </c>
      <c r="Z51" s="312" t="s">
        <v>300</v>
      </c>
      <c r="AA51" s="312" t="s">
        <v>329</v>
      </c>
      <c r="AB51" s="310" t="s">
        <v>465</v>
      </c>
      <c r="AC51" s="324" t="s">
        <v>116</v>
      </c>
      <c r="AD51" s="244">
        <v>49</v>
      </c>
    </row>
    <row r="52" spans="1:30" ht="100.9" customHeight="1" thickBot="1">
      <c r="A52" s="312" t="s">
        <v>320</v>
      </c>
      <c r="B52" s="310" t="s">
        <v>382</v>
      </c>
      <c r="C52" s="326" t="s">
        <v>180</v>
      </c>
      <c r="D52" s="327" t="s">
        <v>182</v>
      </c>
      <c r="E52" s="328">
        <v>44986</v>
      </c>
      <c r="F52" s="331" t="s">
        <v>593</v>
      </c>
      <c r="G52" s="330"/>
      <c r="H52" s="296" t="s">
        <v>34</v>
      </c>
      <c r="I52" s="256"/>
      <c r="J52" s="270"/>
      <c r="K52" s="273"/>
      <c r="L52" s="269"/>
      <c r="M52" s="241"/>
      <c r="N52" s="246"/>
      <c r="O52" s="280"/>
      <c r="P52" s="280"/>
      <c r="Q52" s="281"/>
      <c r="R52" s="241"/>
      <c r="S52" s="246"/>
      <c r="T52" s="294"/>
      <c r="U52" s="301"/>
      <c r="V52" s="286"/>
      <c r="W52" s="257"/>
      <c r="X52" s="249">
        <v>4</v>
      </c>
      <c r="Y52" s="312" t="s">
        <v>330</v>
      </c>
      <c r="Z52" s="312" t="s">
        <v>300</v>
      </c>
      <c r="AA52" s="312" t="s">
        <v>329</v>
      </c>
      <c r="AB52" s="310" t="s">
        <v>465</v>
      </c>
      <c r="AC52" s="324" t="s">
        <v>116</v>
      </c>
      <c r="AD52" s="244">
        <v>50</v>
      </c>
    </row>
    <row r="53" spans="1:30" ht="76.900000000000006" customHeight="1" thickBot="1">
      <c r="A53" s="312" t="s">
        <v>320</v>
      </c>
      <c r="B53" s="310" t="s">
        <v>383</v>
      </c>
      <c r="C53" s="326" t="s">
        <v>95</v>
      </c>
      <c r="D53" s="327" t="s">
        <v>183</v>
      </c>
      <c r="E53" s="328">
        <v>44896</v>
      </c>
      <c r="F53" s="331" t="s">
        <v>493</v>
      </c>
      <c r="G53" s="331"/>
      <c r="H53" s="296" t="s">
        <v>34</v>
      </c>
      <c r="I53" s="256"/>
      <c r="J53" s="274"/>
      <c r="K53" s="274"/>
      <c r="L53" s="260"/>
      <c r="M53" s="241"/>
      <c r="N53" s="242"/>
      <c r="O53" s="280"/>
      <c r="P53" s="280"/>
      <c r="Q53" s="281"/>
      <c r="R53" s="241"/>
      <c r="S53" s="246"/>
      <c r="T53" s="294"/>
      <c r="U53" s="301"/>
      <c r="V53" s="286"/>
      <c r="W53" s="257"/>
      <c r="X53" s="249">
        <v>3</v>
      </c>
      <c r="Y53" s="312" t="s">
        <v>330</v>
      </c>
      <c r="Z53" s="312" t="s">
        <v>300</v>
      </c>
      <c r="AA53" s="312" t="s">
        <v>329</v>
      </c>
      <c r="AB53" s="310" t="s">
        <v>463</v>
      </c>
      <c r="AC53" s="324" t="s">
        <v>116</v>
      </c>
      <c r="AD53" s="244">
        <v>51</v>
      </c>
    </row>
    <row r="54" spans="1:30" ht="73.150000000000006" customHeight="1" thickBot="1">
      <c r="A54" s="312" t="s">
        <v>320</v>
      </c>
      <c r="B54" s="310" t="s">
        <v>384</v>
      </c>
      <c r="C54" s="326" t="s">
        <v>184</v>
      </c>
      <c r="D54" s="327" t="s">
        <v>185</v>
      </c>
      <c r="E54" s="328">
        <v>44986</v>
      </c>
      <c r="F54" s="331" t="s">
        <v>570</v>
      </c>
      <c r="G54" s="331"/>
      <c r="H54" s="296" t="s">
        <v>34</v>
      </c>
      <c r="I54" s="256"/>
      <c r="J54" s="273"/>
      <c r="K54" s="273"/>
      <c r="L54" s="269"/>
      <c r="M54" s="241"/>
      <c r="N54" s="246"/>
      <c r="O54" s="280"/>
      <c r="P54" s="280"/>
      <c r="Q54" s="281"/>
      <c r="R54" s="241"/>
      <c r="S54" s="246"/>
      <c r="T54" s="294"/>
      <c r="U54" s="301"/>
      <c r="V54" s="286"/>
      <c r="W54" s="257"/>
      <c r="X54" s="249">
        <v>4</v>
      </c>
      <c r="Y54" s="312" t="s">
        <v>330</v>
      </c>
      <c r="Z54" s="312" t="s">
        <v>300</v>
      </c>
      <c r="AA54" s="312" t="s">
        <v>329</v>
      </c>
      <c r="AB54" s="310" t="s">
        <v>463</v>
      </c>
      <c r="AC54" s="324" t="s">
        <v>116</v>
      </c>
      <c r="AD54" s="244">
        <v>52</v>
      </c>
    </row>
    <row r="55" spans="1:30" ht="73.150000000000006" customHeight="1" thickBot="1">
      <c r="A55" s="312" t="s">
        <v>321</v>
      </c>
      <c r="B55" s="310" t="s">
        <v>385</v>
      </c>
      <c r="C55" s="326" t="s">
        <v>186</v>
      </c>
      <c r="D55" s="327" t="s">
        <v>187</v>
      </c>
      <c r="E55" s="328">
        <v>44835</v>
      </c>
      <c r="F55" s="330" t="s">
        <v>536</v>
      </c>
      <c r="G55" s="330"/>
      <c r="H55" s="296" t="s">
        <v>34</v>
      </c>
      <c r="I55" s="256"/>
      <c r="J55" s="248"/>
      <c r="K55" s="245"/>
      <c r="L55" s="248"/>
      <c r="M55" s="241"/>
      <c r="N55" s="246"/>
      <c r="O55" s="280"/>
      <c r="P55" s="280"/>
      <c r="Q55" s="281"/>
      <c r="R55" s="241"/>
      <c r="S55" s="246"/>
      <c r="T55" s="284"/>
      <c r="U55" s="285"/>
      <c r="V55" s="286"/>
      <c r="W55" s="257"/>
      <c r="X55" s="249">
        <v>3</v>
      </c>
      <c r="Y55" s="312" t="s">
        <v>330</v>
      </c>
      <c r="Z55" s="312" t="s">
        <v>301</v>
      </c>
      <c r="AA55" s="312" t="s">
        <v>329</v>
      </c>
      <c r="AB55" s="310" t="s">
        <v>464</v>
      </c>
      <c r="AC55" s="324" t="s">
        <v>116</v>
      </c>
      <c r="AD55" s="244">
        <v>53</v>
      </c>
    </row>
    <row r="56" spans="1:30" ht="103.9" customHeight="1" thickBot="1">
      <c r="A56" s="312" t="s">
        <v>321</v>
      </c>
      <c r="B56" s="310" t="s">
        <v>386</v>
      </c>
      <c r="C56" s="326" t="s">
        <v>186</v>
      </c>
      <c r="D56" s="327" t="s">
        <v>188</v>
      </c>
      <c r="E56" s="328">
        <v>44986</v>
      </c>
      <c r="F56" s="330" t="s">
        <v>594</v>
      </c>
      <c r="G56" s="330"/>
      <c r="H56" s="296" t="s">
        <v>34</v>
      </c>
      <c r="I56" s="256"/>
      <c r="J56" s="248"/>
      <c r="K56" s="245"/>
      <c r="L56" s="248"/>
      <c r="M56" s="241"/>
      <c r="N56" s="246"/>
      <c r="O56" s="280"/>
      <c r="P56" s="280"/>
      <c r="Q56" s="281"/>
      <c r="R56" s="241"/>
      <c r="S56" s="246"/>
      <c r="T56" s="284"/>
      <c r="U56" s="285"/>
      <c r="V56" s="286"/>
      <c r="W56" s="257"/>
      <c r="X56" s="249">
        <v>4</v>
      </c>
      <c r="Y56" s="312" t="s">
        <v>330</v>
      </c>
      <c r="Z56" s="312" t="s">
        <v>301</v>
      </c>
      <c r="AA56" s="312" t="s">
        <v>329</v>
      </c>
      <c r="AB56" s="310" t="s">
        <v>464</v>
      </c>
      <c r="AC56" s="324" t="s">
        <v>116</v>
      </c>
      <c r="AD56" s="244">
        <v>54</v>
      </c>
    </row>
    <row r="57" spans="1:30" ht="73.150000000000006" customHeight="1" thickBot="1">
      <c r="A57" s="312" t="s">
        <v>321</v>
      </c>
      <c r="B57" s="310" t="s">
        <v>387</v>
      </c>
      <c r="C57" s="326" t="s">
        <v>186</v>
      </c>
      <c r="D57" s="327" t="s">
        <v>189</v>
      </c>
      <c r="E57" s="328">
        <v>44805</v>
      </c>
      <c r="F57" s="330" t="s">
        <v>537</v>
      </c>
      <c r="G57" s="330"/>
      <c r="H57" s="296" t="s">
        <v>34</v>
      </c>
      <c r="I57" s="256"/>
      <c r="J57" s="231"/>
      <c r="K57" s="231"/>
      <c r="L57" s="230"/>
      <c r="M57" s="241"/>
      <c r="N57" s="242"/>
      <c r="O57" s="280"/>
      <c r="P57" s="280"/>
      <c r="Q57" s="281"/>
      <c r="R57" s="241"/>
      <c r="S57" s="242"/>
      <c r="T57" s="287"/>
      <c r="U57" s="288"/>
      <c r="V57" s="286"/>
      <c r="W57" s="256"/>
      <c r="X57" s="243">
        <v>2</v>
      </c>
      <c r="Y57" s="312" t="s">
        <v>330</v>
      </c>
      <c r="Z57" s="312" t="s">
        <v>301</v>
      </c>
      <c r="AA57" s="312" t="s">
        <v>329</v>
      </c>
      <c r="AB57" s="310" t="s">
        <v>464</v>
      </c>
      <c r="AC57" s="324" t="s">
        <v>116</v>
      </c>
      <c r="AD57" s="244">
        <v>55</v>
      </c>
    </row>
    <row r="58" spans="1:30" ht="88.9" customHeight="1" thickBot="1">
      <c r="A58" s="312" t="s">
        <v>321</v>
      </c>
      <c r="B58" s="310" t="s">
        <v>388</v>
      </c>
      <c r="C58" s="326" t="s">
        <v>186</v>
      </c>
      <c r="D58" s="327" t="s">
        <v>190</v>
      </c>
      <c r="E58" s="328">
        <v>44986</v>
      </c>
      <c r="F58" s="330" t="s">
        <v>538</v>
      </c>
      <c r="G58" s="330"/>
      <c r="H58" s="296" t="s">
        <v>34</v>
      </c>
      <c r="I58" s="256"/>
      <c r="J58" s="231"/>
      <c r="K58" s="231"/>
      <c r="L58" s="230"/>
      <c r="M58" s="241"/>
      <c r="N58" s="242"/>
      <c r="O58" s="280"/>
      <c r="P58" s="280"/>
      <c r="Q58" s="281"/>
      <c r="R58" s="241"/>
      <c r="S58" s="242"/>
      <c r="T58" s="284"/>
      <c r="U58" s="285"/>
      <c r="V58" s="286"/>
      <c r="W58" s="257"/>
      <c r="X58" s="249">
        <v>4</v>
      </c>
      <c r="Y58" s="312" t="s">
        <v>330</v>
      </c>
      <c r="Z58" s="312" t="s">
        <v>301</v>
      </c>
      <c r="AA58" s="312" t="s">
        <v>329</v>
      </c>
      <c r="AB58" s="310" t="s">
        <v>464</v>
      </c>
      <c r="AC58" s="324" t="s">
        <v>116</v>
      </c>
      <c r="AD58" s="244">
        <v>56</v>
      </c>
    </row>
    <row r="59" spans="1:30" ht="73.150000000000006" customHeight="1" thickBot="1">
      <c r="A59" s="312" t="s">
        <v>322</v>
      </c>
      <c r="B59" s="310" t="s">
        <v>389</v>
      </c>
      <c r="C59" s="326" t="s">
        <v>191</v>
      </c>
      <c r="D59" s="327" t="s">
        <v>192</v>
      </c>
      <c r="E59" s="328"/>
      <c r="F59" s="330" t="s">
        <v>513</v>
      </c>
      <c r="G59" s="330"/>
      <c r="H59" s="296" t="s">
        <v>38</v>
      </c>
      <c r="I59" s="334"/>
      <c r="J59" s="231"/>
      <c r="K59" s="231"/>
      <c r="L59" s="230"/>
      <c r="M59" s="241"/>
      <c r="N59" s="242"/>
      <c r="O59" s="280"/>
      <c r="P59" s="280"/>
      <c r="Q59" s="281"/>
      <c r="R59" s="241"/>
      <c r="S59" s="242"/>
      <c r="T59" s="287"/>
      <c r="U59" s="288"/>
      <c r="V59" s="286"/>
      <c r="W59" s="256"/>
      <c r="X59" s="243"/>
      <c r="Y59" s="312" t="s">
        <v>307</v>
      </c>
      <c r="Z59" s="312" t="s">
        <v>302</v>
      </c>
      <c r="AA59" s="312" t="s">
        <v>329</v>
      </c>
      <c r="AB59" s="310" t="s">
        <v>465</v>
      </c>
      <c r="AC59" s="324" t="s">
        <v>292</v>
      </c>
      <c r="AD59" s="244">
        <v>57</v>
      </c>
    </row>
    <row r="60" spans="1:30" ht="73.150000000000006" customHeight="1" thickBot="1">
      <c r="A60" s="312" t="s">
        <v>322</v>
      </c>
      <c r="B60" s="310" t="s">
        <v>390</v>
      </c>
      <c r="C60" s="326" t="s">
        <v>191</v>
      </c>
      <c r="D60" s="327" t="s">
        <v>193</v>
      </c>
      <c r="E60" s="328"/>
      <c r="F60" s="330" t="s">
        <v>513</v>
      </c>
      <c r="G60" s="330"/>
      <c r="H60" s="296" t="s">
        <v>38</v>
      </c>
      <c r="I60" s="334"/>
      <c r="J60" s="231"/>
      <c r="K60" s="231"/>
      <c r="L60" s="230"/>
      <c r="M60" s="241"/>
      <c r="N60" s="242"/>
      <c r="O60" s="280"/>
      <c r="P60" s="280"/>
      <c r="Q60" s="281"/>
      <c r="R60" s="241"/>
      <c r="S60" s="242"/>
      <c r="T60" s="280"/>
      <c r="U60" s="288"/>
      <c r="V60" s="286"/>
      <c r="W60" s="256"/>
      <c r="X60" s="243"/>
      <c r="Y60" s="312" t="s">
        <v>307</v>
      </c>
      <c r="Z60" s="312" t="s">
        <v>302</v>
      </c>
      <c r="AA60" s="312" t="s">
        <v>329</v>
      </c>
      <c r="AB60" s="310" t="s">
        <v>465</v>
      </c>
      <c r="AC60" s="324" t="s">
        <v>292</v>
      </c>
      <c r="AD60" s="244">
        <v>58</v>
      </c>
    </row>
    <row r="61" spans="1:30" ht="73.150000000000006" customHeight="1" thickBot="1">
      <c r="A61" s="312" t="s">
        <v>322</v>
      </c>
      <c r="B61" s="310" t="s">
        <v>391</v>
      </c>
      <c r="C61" s="326" t="s">
        <v>191</v>
      </c>
      <c r="D61" s="327" t="s">
        <v>194</v>
      </c>
      <c r="E61" s="328"/>
      <c r="F61" s="330" t="s">
        <v>513</v>
      </c>
      <c r="G61" s="330"/>
      <c r="H61" s="296" t="s">
        <v>38</v>
      </c>
      <c r="I61" s="334"/>
      <c r="J61" s="231"/>
      <c r="K61" s="231"/>
      <c r="L61" s="230"/>
      <c r="M61" s="241"/>
      <c r="N61" s="242"/>
      <c r="O61" s="280"/>
      <c r="P61" s="280"/>
      <c r="Q61" s="281"/>
      <c r="R61" s="241"/>
      <c r="S61" s="242"/>
      <c r="T61" s="287"/>
      <c r="U61" s="288"/>
      <c r="V61" s="286"/>
      <c r="W61" s="256"/>
      <c r="X61" s="243"/>
      <c r="Y61" s="312" t="s">
        <v>307</v>
      </c>
      <c r="Z61" s="312" t="s">
        <v>302</v>
      </c>
      <c r="AA61" s="312" t="s">
        <v>329</v>
      </c>
      <c r="AB61" s="310" t="s">
        <v>465</v>
      </c>
      <c r="AC61" s="324" t="s">
        <v>292</v>
      </c>
      <c r="AD61" s="244">
        <v>59</v>
      </c>
    </row>
    <row r="62" spans="1:30" ht="73.150000000000006" customHeight="1" thickBot="1">
      <c r="A62" s="312" t="s">
        <v>322</v>
      </c>
      <c r="B62" s="310" t="s">
        <v>392</v>
      </c>
      <c r="C62" s="326" t="s">
        <v>191</v>
      </c>
      <c r="D62" s="327" t="s">
        <v>195</v>
      </c>
      <c r="E62" s="328"/>
      <c r="F62" s="330" t="s">
        <v>513</v>
      </c>
      <c r="G62" s="330"/>
      <c r="H62" s="296" t="s">
        <v>38</v>
      </c>
      <c r="I62" s="256"/>
      <c r="J62" s="231"/>
      <c r="K62" s="231"/>
      <c r="L62" s="230"/>
      <c r="M62" s="241"/>
      <c r="N62" s="242"/>
      <c r="O62" s="280"/>
      <c r="P62" s="280"/>
      <c r="Q62" s="281"/>
      <c r="R62" s="241"/>
      <c r="S62" s="242"/>
      <c r="T62" s="287"/>
      <c r="U62" s="288"/>
      <c r="V62" s="286"/>
      <c r="W62" s="256"/>
      <c r="X62" s="243"/>
      <c r="Y62" s="312" t="s">
        <v>307</v>
      </c>
      <c r="Z62" s="312" t="s">
        <v>302</v>
      </c>
      <c r="AA62" s="312" t="s">
        <v>329</v>
      </c>
      <c r="AB62" s="310" t="s">
        <v>465</v>
      </c>
      <c r="AC62" s="324" t="s">
        <v>292</v>
      </c>
      <c r="AD62" s="244">
        <v>60</v>
      </c>
    </row>
    <row r="63" spans="1:30" ht="73.150000000000006" customHeight="1" thickBot="1">
      <c r="A63" s="312" t="s">
        <v>322</v>
      </c>
      <c r="B63" s="310" t="s">
        <v>393</v>
      </c>
      <c r="C63" s="326" t="s">
        <v>113</v>
      </c>
      <c r="D63" s="327" t="s">
        <v>196</v>
      </c>
      <c r="E63" s="328"/>
      <c r="F63" s="330" t="s">
        <v>529</v>
      </c>
      <c r="G63" s="343">
        <v>0.41</v>
      </c>
      <c r="H63" s="296" t="s">
        <v>34</v>
      </c>
      <c r="I63" s="347"/>
      <c r="J63" s="231"/>
      <c r="K63" s="231"/>
      <c r="L63" s="230"/>
      <c r="M63" s="241"/>
      <c r="N63" s="242"/>
      <c r="O63" s="280"/>
      <c r="P63" s="280"/>
      <c r="Q63" s="281"/>
      <c r="R63" s="241"/>
      <c r="S63" s="242"/>
      <c r="T63" s="287"/>
      <c r="U63" s="288"/>
      <c r="V63" s="286"/>
      <c r="W63" s="256"/>
      <c r="X63" s="243"/>
      <c r="Y63" s="312" t="s">
        <v>307</v>
      </c>
      <c r="Z63" s="312" t="s">
        <v>302</v>
      </c>
      <c r="AA63" s="312" t="s">
        <v>329</v>
      </c>
      <c r="AB63" s="310" t="s">
        <v>465</v>
      </c>
      <c r="AC63" s="324" t="s">
        <v>292</v>
      </c>
      <c r="AD63" s="244">
        <v>61</v>
      </c>
    </row>
    <row r="64" spans="1:30" ht="73.150000000000006" customHeight="1" thickBot="1">
      <c r="A64" s="312" t="s">
        <v>322</v>
      </c>
      <c r="B64" s="310" t="s">
        <v>394</v>
      </c>
      <c r="C64" s="326" t="s">
        <v>197</v>
      </c>
      <c r="D64" s="327" t="s">
        <v>198</v>
      </c>
      <c r="E64" s="328"/>
      <c r="F64" s="330" t="s">
        <v>530</v>
      </c>
      <c r="G64" s="330" t="s">
        <v>531</v>
      </c>
      <c r="H64" s="296" t="s">
        <v>34</v>
      </c>
      <c r="I64" s="256"/>
      <c r="J64" s="231"/>
      <c r="K64" s="231"/>
      <c r="L64" s="230"/>
      <c r="M64" s="241"/>
      <c r="N64" s="242"/>
      <c r="O64" s="280"/>
      <c r="P64" s="280"/>
      <c r="Q64" s="281"/>
      <c r="R64" s="241"/>
      <c r="S64" s="242"/>
      <c r="T64" s="287"/>
      <c r="U64" s="288"/>
      <c r="V64" s="286"/>
      <c r="W64" s="256"/>
      <c r="X64" s="249"/>
      <c r="Y64" s="312" t="s">
        <v>307</v>
      </c>
      <c r="Z64" s="312" t="s">
        <v>302</v>
      </c>
      <c r="AA64" s="312" t="s">
        <v>329</v>
      </c>
      <c r="AB64" s="310" t="s">
        <v>465</v>
      </c>
      <c r="AC64" s="324" t="s">
        <v>292</v>
      </c>
      <c r="AD64" s="244">
        <v>62</v>
      </c>
    </row>
    <row r="65" spans="1:30" ht="73.150000000000006" customHeight="1" thickBot="1">
      <c r="A65" s="312" t="s">
        <v>322</v>
      </c>
      <c r="B65" s="310" t="s">
        <v>395</v>
      </c>
      <c r="C65" s="326" t="s">
        <v>4</v>
      </c>
      <c r="D65" s="327" t="s">
        <v>199</v>
      </c>
      <c r="E65" s="328">
        <v>44986</v>
      </c>
      <c r="F65" s="345">
        <v>0.99963000000000002</v>
      </c>
      <c r="G65" s="330"/>
      <c r="H65" s="296" t="s">
        <v>34</v>
      </c>
      <c r="I65" s="256"/>
      <c r="J65" s="231"/>
      <c r="K65" s="231"/>
      <c r="L65" s="230"/>
      <c r="M65" s="241"/>
      <c r="N65" s="278"/>
      <c r="O65" s="280"/>
      <c r="P65" s="280"/>
      <c r="Q65" s="281"/>
      <c r="R65" s="241"/>
      <c r="S65" s="242"/>
      <c r="T65" s="287"/>
      <c r="U65" s="288"/>
      <c r="V65" s="286"/>
      <c r="W65" s="256"/>
      <c r="X65" s="249">
        <v>4</v>
      </c>
      <c r="Y65" s="312" t="s">
        <v>307</v>
      </c>
      <c r="Z65" s="312" t="s">
        <v>302</v>
      </c>
      <c r="AA65" s="312" t="s">
        <v>329</v>
      </c>
      <c r="AB65" s="310" t="s">
        <v>465</v>
      </c>
      <c r="AC65" s="324" t="s">
        <v>292</v>
      </c>
      <c r="AD65" s="244">
        <v>63</v>
      </c>
    </row>
    <row r="66" spans="1:30" ht="73.150000000000006" customHeight="1" thickBot="1">
      <c r="A66" s="312" t="s">
        <v>322</v>
      </c>
      <c r="B66" s="310" t="s">
        <v>396</v>
      </c>
      <c r="C66" s="326" t="s">
        <v>200</v>
      </c>
      <c r="D66" s="327" t="s">
        <v>201</v>
      </c>
      <c r="E66" s="328">
        <v>44682</v>
      </c>
      <c r="F66" s="256" t="s">
        <v>502</v>
      </c>
      <c r="G66" s="330"/>
      <c r="H66" s="296" t="s">
        <v>25</v>
      </c>
      <c r="I66" s="256"/>
      <c r="J66" s="245"/>
      <c r="K66" s="245"/>
      <c r="L66" s="248"/>
      <c r="M66" s="241"/>
      <c r="N66" s="246"/>
      <c r="O66" s="280"/>
      <c r="P66" s="280"/>
      <c r="Q66" s="281"/>
      <c r="R66" s="241"/>
      <c r="S66" s="246"/>
      <c r="T66" s="284"/>
      <c r="U66" s="285"/>
      <c r="V66" s="286"/>
      <c r="W66" s="257"/>
      <c r="X66" s="249">
        <v>1</v>
      </c>
      <c r="Y66" s="312" t="s">
        <v>307</v>
      </c>
      <c r="Z66" s="312" t="s">
        <v>302</v>
      </c>
      <c r="AA66" s="312" t="s">
        <v>329</v>
      </c>
      <c r="AB66" s="310" t="s">
        <v>465</v>
      </c>
      <c r="AC66" s="324" t="s">
        <v>292</v>
      </c>
      <c r="AD66" s="244">
        <v>64</v>
      </c>
    </row>
    <row r="67" spans="1:30" ht="73.150000000000006" customHeight="1" thickBot="1">
      <c r="A67" s="312" t="s">
        <v>322</v>
      </c>
      <c r="B67" s="310" t="s">
        <v>397</v>
      </c>
      <c r="C67" s="326" t="s">
        <v>200</v>
      </c>
      <c r="D67" s="327" t="s">
        <v>202</v>
      </c>
      <c r="E67" s="328">
        <v>44835</v>
      </c>
      <c r="F67" s="291" t="s">
        <v>528</v>
      </c>
      <c r="G67" s="330"/>
      <c r="H67" s="296" t="s">
        <v>34</v>
      </c>
      <c r="I67" s="256"/>
      <c r="J67" s="231"/>
      <c r="K67" s="231"/>
      <c r="L67" s="230"/>
      <c r="M67" s="241"/>
      <c r="N67" s="242"/>
      <c r="O67" s="245"/>
      <c r="P67" s="280"/>
      <c r="Q67" s="281"/>
      <c r="R67" s="241"/>
      <c r="S67" s="242"/>
      <c r="T67" s="287"/>
      <c r="U67" s="288"/>
      <c r="V67" s="286"/>
      <c r="W67" s="256"/>
      <c r="X67" s="249">
        <v>3</v>
      </c>
      <c r="Y67" s="312" t="s">
        <v>307</v>
      </c>
      <c r="Z67" s="312" t="s">
        <v>302</v>
      </c>
      <c r="AA67" s="312" t="s">
        <v>329</v>
      </c>
      <c r="AB67" s="310" t="s">
        <v>465</v>
      </c>
      <c r="AC67" s="324" t="s">
        <v>292</v>
      </c>
      <c r="AD67" s="244">
        <v>65</v>
      </c>
    </row>
    <row r="68" spans="1:30" ht="73.150000000000006" customHeight="1" thickBot="1">
      <c r="A68" s="312" t="s">
        <v>322</v>
      </c>
      <c r="B68" s="310" t="s">
        <v>398</v>
      </c>
      <c r="C68" s="326" t="s">
        <v>203</v>
      </c>
      <c r="D68" s="327" t="s">
        <v>204</v>
      </c>
      <c r="E68" s="328">
        <v>44927</v>
      </c>
      <c r="F68" s="291"/>
      <c r="G68" s="330"/>
      <c r="H68" s="296" t="s">
        <v>38</v>
      </c>
      <c r="I68" s="256"/>
      <c r="J68" s="245"/>
      <c r="K68" s="230"/>
      <c r="L68" s="230"/>
      <c r="M68" s="241"/>
      <c r="N68" s="242"/>
      <c r="O68" s="245"/>
      <c r="P68" s="280"/>
      <c r="Q68" s="280"/>
      <c r="R68" s="241"/>
      <c r="S68" s="242"/>
      <c r="T68" s="290"/>
      <c r="U68" s="288"/>
      <c r="V68" s="286"/>
      <c r="W68" s="256"/>
      <c r="X68" s="249">
        <v>4</v>
      </c>
      <c r="Y68" s="312" t="s">
        <v>307</v>
      </c>
      <c r="Z68" s="312" t="s">
        <v>302</v>
      </c>
      <c r="AA68" s="312" t="s">
        <v>329</v>
      </c>
      <c r="AB68" s="310" t="s">
        <v>465</v>
      </c>
      <c r="AC68" s="324" t="s">
        <v>292</v>
      </c>
      <c r="AD68" s="244">
        <v>66</v>
      </c>
    </row>
    <row r="69" spans="1:30" ht="73.150000000000006" customHeight="1" thickBot="1">
      <c r="A69" s="312" t="s">
        <v>322</v>
      </c>
      <c r="B69" s="310" t="s">
        <v>399</v>
      </c>
      <c r="C69" s="326" t="s">
        <v>203</v>
      </c>
      <c r="D69" s="327" t="s">
        <v>205</v>
      </c>
      <c r="E69" s="328">
        <v>44986</v>
      </c>
      <c r="F69" s="288" t="s">
        <v>595</v>
      </c>
      <c r="G69" s="330"/>
      <c r="H69" s="296" t="s">
        <v>34</v>
      </c>
      <c r="I69" s="256"/>
      <c r="J69" s="245"/>
      <c r="K69" s="245"/>
      <c r="L69" s="248"/>
      <c r="M69" s="241"/>
      <c r="N69" s="246"/>
      <c r="O69" s="280"/>
      <c r="P69" s="280"/>
      <c r="Q69" s="281"/>
      <c r="R69" s="241"/>
      <c r="S69" s="246"/>
      <c r="T69" s="284"/>
      <c r="U69" s="285"/>
      <c r="V69" s="286"/>
      <c r="W69" s="257"/>
      <c r="X69" s="249">
        <v>4</v>
      </c>
      <c r="Y69" s="312" t="s">
        <v>307</v>
      </c>
      <c r="Z69" s="312" t="s">
        <v>302</v>
      </c>
      <c r="AA69" s="312" t="s">
        <v>329</v>
      </c>
      <c r="AB69" s="310" t="s">
        <v>465</v>
      </c>
      <c r="AC69" s="324" t="s">
        <v>292</v>
      </c>
      <c r="AD69" s="244">
        <v>67</v>
      </c>
    </row>
    <row r="70" spans="1:30" ht="73.150000000000006" customHeight="1" thickBot="1">
      <c r="A70" s="312" t="s">
        <v>322</v>
      </c>
      <c r="B70" s="310" t="s">
        <v>400</v>
      </c>
      <c r="C70" s="326" t="s">
        <v>203</v>
      </c>
      <c r="D70" s="327" t="s">
        <v>206</v>
      </c>
      <c r="E70" s="328">
        <v>44866</v>
      </c>
      <c r="F70" s="333"/>
      <c r="G70" s="330"/>
      <c r="H70" s="296" t="s">
        <v>38</v>
      </c>
      <c r="I70" s="256"/>
      <c r="J70" s="231"/>
      <c r="K70" s="231"/>
      <c r="L70" s="230"/>
      <c r="M70" s="241"/>
      <c r="N70" s="242"/>
      <c r="O70" s="280"/>
      <c r="P70" s="280"/>
      <c r="Q70" s="281"/>
      <c r="R70" s="241"/>
      <c r="S70" s="242"/>
      <c r="T70" s="287"/>
      <c r="U70" s="288"/>
      <c r="V70" s="286"/>
      <c r="W70" s="256"/>
      <c r="X70" s="249">
        <v>3</v>
      </c>
      <c r="Y70" s="312" t="s">
        <v>307</v>
      </c>
      <c r="Z70" s="312" t="s">
        <v>302</v>
      </c>
      <c r="AA70" s="312" t="s">
        <v>329</v>
      </c>
      <c r="AB70" s="310" t="s">
        <v>465</v>
      </c>
      <c r="AC70" s="324" t="s">
        <v>292</v>
      </c>
      <c r="AD70" s="244">
        <v>68</v>
      </c>
    </row>
    <row r="71" spans="1:30" ht="73.150000000000006" customHeight="1" thickBot="1">
      <c r="A71" s="312" t="s">
        <v>323</v>
      </c>
      <c r="B71" s="310" t="s">
        <v>401</v>
      </c>
      <c r="C71" s="326" t="s">
        <v>207</v>
      </c>
      <c r="D71" s="327" t="s">
        <v>208</v>
      </c>
      <c r="E71" s="328">
        <v>44866</v>
      </c>
      <c r="F71" s="330"/>
      <c r="G71" s="330"/>
      <c r="H71" s="296" t="s">
        <v>38</v>
      </c>
      <c r="I71" s="256"/>
      <c r="J71" s="231"/>
      <c r="K71" s="231"/>
      <c r="L71" s="230"/>
      <c r="M71" s="241"/>
      <c r="N71" s="242"/>
      <c r="O71" s="280"/>
      <c r="P71" s="280"/>
      <c r="Q71" s="281"/>
      <c r="R71" s="241"/>
      <c r="S71" s="242"/>
      <c r="T71" s="287"/>
      <c r="U71" s="288"/>
      <c r="V71" s="286"/>
      <c r="W71" s="256"/>
      <c r="X71" s="249">
        <v>3</v>
      </c>
      <c r="Y71" s="312" t="s">
        <v>307</v>
      </c>
      <c r="Z71" s="312" t="s">
        <v>303</v>
      </c>
      <c r="AA71" s="312" t="s">
        <v>329</v>
      </c>
      <c r="AB71" s="310" t="s">
        <v>463</v>
      </c>
      <c r="AC71" s="324" t="s">
        <v>292</v>
      </c>
      <c r="AD71" s="244">
        <v>69</v>
      </c>
    </row>
    <row r="72" spans="1:30" ht="73.150000000000006" customHeight="1" thickBot="1">
      <c r="A72" s="312" t="s">
        <v>323</v>
      </c>
      <c r="B72" s="310" t="s">
        <v>402</v>
      </c>
      <c r="C72" s="326" t="s">
        <v>114</v>
      </c>
      <c r="D72" s="327" t="s">
        <v>209</v>
      </c>
      <c r="E72" s="328">
        <v>44958</v>
      </c>
      <c r="F72" s="335"/>
      <c r="G72" s="330"/>
      <c r="H72" s="296" t="s">
        <v>38</v>
      </c>
      <c r="I72" s="256"/>
      <c r="J72" s="231"/>
      <c r="K72" s="230"/>
      <c r="L72" s="230"/>
      <c r="M72" s="241"/>
      <c r="N72" s="242"/>
      <c r="O72" s="280"/>
      <c r="P72" s="280"/>
      <c r="Q72" s="281"/>
      <c r="R72" s="241"/>
      <c r="S72" s="242"/>
      <c r="T72" s="287"/>
      <c r="U72" s="288"/>
      <c r="V72" s="286"/>
      <c r="W72" s="256"/>
      <c r="X72" s="243">
        <v>4</v>
      </c>
      <c r="Y72" s="312" t="s">
        <v>307</v>
      </c>
      <c r="Z72" s="312" t="s">
        <v>303</v>
      </c>
      <c r="AA72" s="312" t="s">
        <v>329</v>
      </c>
      <c r="AB72" s="310" t="s">
        <v>463</v>
      </c>
      <c r="AC72" s="324" t="s">
        <v>292</v>
      </c>
      <c r="AD72" s="244">
        <v>70</v>
      </c>
    </row>
    <row r="73" spans="1:30" ht="73.150000000000006" customHeight="1" thickBot="1">
      <c r="A73" s="312" t="s">
        <v>323</v>
      </c>
      <c r="B73" s="310" t="s">
        <v>403</v>
      </c>
      <c r="C73" s="326" t="s">
        <v>9</v>
      </c>
      <c r="D73" s="327" t="s">
        <v>210</v>
      </c>
      <c r="E73" s="328">
        <v>44743</v>
      </c>
      <c r="F73" s="291" t="s">
        <v>517</v>
      </c>
      <c r="G73" s="330"/>
      <c r="H73" s="296" t="s">
        <v>34</v>
      </c>
      <c r="I73" s="256"/>
      <c r="J73" s="250"/>
      <c r="K73" s="231"/>
      <c r="L73" s="230"/>
      <c r="M73" s="241"/>
      <c r="N73" s="242"/>
      <c r="O73" s="280"/>
      <c r="P73" s="280"/>
      <c r="Q73" s="281"/>
      <c r="R73" s="241"/>
      <c r="S73" s="242"/>
      <c r="T73" s="287"/>
      <c r="U73" s="288"/>
      <c r="V73" s="286"/>
      <c r="W73" s="256"/>
      <c r="X73" s="243">
        <v>2</v>
      </c>
      <c r="Y73" s="312" t="s">
        <v>307</v>
      </c>
      <c r="Z73" s="312" t="s">
        <v>303</v>
      </c>
      <c r="AA73" s="312" t="s">
        <v>329</v>
      </c>
      <c r="AB73" s="310" t="s">
        <v>463</v>
      </c>
      <c r="AC73" s="324" t="s">
        <v>292</v>
      </c>
      <c r="AD73" s="244">
        <v>71</v>
      </c>
    </row>
    <row r="74" spans="1:30" ht="73.150000000000006" customHeight="1" thickBot="1">
      <c r="A74" s="312" t="s">
        <v>323</v>
      </c>
      <c r="B74" s="310" t="s">
        <v>404</v>
      </c>
      <c r="C74" s="326" t="s">
        <v>9</v>
      </c>
      <c r="D74" s="327" t="s">
        <v>92</v>
      </c>
      <c r="E74" s="328"/>
      <c r="F74" s="291" t="s">
        <v>518</v>
      </c>
      <c r="G74" s="351" t="s">
        <v>519</v>
      </c>
      <c r="H74" s="296" t="s">
        <v>34</v>
      </c>
      <c r="I74" s="256"/>
      <c r="J74" s="245"/>
      <c r="K74" s="245"/>
      <c r="L74" s="248"/>
      <c r="M74" s="241"/>
      <c r="N74" s="246"/>
      <c r="O74" s="280"/>
      <c r="P74" s="280"/>
      <c r="Q74" s="281"/>
      <c r="R74" s="241"/>
      <c r="S74" s="246"/>
      <c r="T74" s="284"/>
      <c r="U74" s="285"/>
      <c r="V74" s="286"/>
      <c r="W74" s="257"/>
      <c r="X74" s="249"/>
      <c r="Y74" s="312" t="s">
        <v>307</v>
      </c>
      <c r="Z74" s="312" t="s">
        <v>303</v>
      </c>
      <c r="AA74" s="312" t="s">
        <v>329</v>
      </c>
      <c r="AB74" s="310" t="s">
        <v>463</v>
      </c>
      <c r="AC74" s="324" t="s">
        <v>292</v>
      </c>
      <c r="AD74" s="244">
        <v>72</v>
      </c>
    </row>
    <row r="75" spans="1:30" ht="73.150000000000006" customHeight="1" thickBot="1">
      <c r="A75" s="312" t="s">
        <v>323</v>
      </c>
      <c r="B75" s="310" t="s">
        <v>405</v>
      </c>
      <c r="C75" s="326" t="s">
        <v>9</v>
      </c>
      <c r="D75" s="327" t="s">
        <v>115</v>
      </c>
      <c r="E75" s="328"/>
      <c r="F75" s="291" t="s">
        <v>521</v>
      </c>
      <c r="G75" s="351" t="s">
        <v>520</v>
      </c>
      <c r="H75" s="296" t="s">
        <v>34</v>
      </c>
      <c r="I75" s="256"/>
      <c r="J75" s="245"/>
      <c r="K75" s="245"/>
      <c r="L75" s="248"/>
      <c r="M75" s="241"/>
      <c r="N75" s="246"/>
      <c r="O75" s="280"/>
      <c r="P75" s="280"/>
      <c r="Q75" s="281"/>
      <c r="R75" s="241"/>
      <c r="S75" s="246"/>
      <c r="T75" s="284"/>
      <c r="U75" s="285"/>
      <c r="V75" s="286"/>
      <c r="W75" s="257"/>
      <c r="X75" s="249"/>
      <c r="Y75" s="312" t="s">
        <v>307</v>
      </c>
      <c r="Z75" s="312" t="s">
        <v>303</v>
      </c>
      <c r="AA75" s="312" t="s">
        <v>329</v>
      </c>
      <c r="AB75" s="310" t="s">
        <v>463</v>
      </c>
      <c r="AC75" s="324" t="s">
        <v>292</v>
      </c>
      <c r="AD75" s="244">
        <v>73</v>
      </c>
    </row>
    <row r="76" spans="1:30" ht="73.150000000000006" customHeight="1" thickBot="1">
      <c r="A76" s="312" t="s">
        <v>323</v>
      </c>
      <c r="B76" s="310" t="s">
        <v>406</v>
      </c>
      <c r="C76" s="326" t="s">
        <v>9</v>
      </c>
      <c r="D76" s="327" t="s">
        <v>211</v>
      </c>
      <c r="E76" s="328" t="s">
        <v>283</v>
      </c>
      <c r="F76" s="330"/>
      <c r="G76" s="330"/>
      <c r="H76" s="296" t="s">
        <v>38</v>
      </c>
      <c r="I76" s="256"/>
      <c r="J76" s="245"/>
      <c r="K76" s="230"/>
      <c r="L76" s="230"/>
      <c r="M76" s="241"/>
      <c r="N76" s="246"/>
      <c r="O76" s="280"/>
      <c r="P76" s="280"/>
      <c r="Q76" s="281"/>
      <c r="R76" s="241"/>
      <c r="S76" s="246"/>
      <c r="T76" s="284"/>
      <c r="U76" s="285"/>
      <c r="V76" s="286"/>
      <c r="W76" s="257"/>
      <c r="X76" s="249"/>
      <c r="Y76" s="312" t="s">
        <v>307</v>
      </c>
      <c r="Z76" s="312" t="s">
        <v>303</v>
      </c>
      <c r="AA76" s="312" t="s">
        <v>329</v>
      </c>
      <c r="AB76" s="310" t="s">
        <v>463</v>
      </c>
      <c r="AC76" s="324" t="s">
        <v>292</v>
      </c>
      <c r="AD76" s="244">
        <v>74</v>
      </c>
    </row>
    <row r="77" spans="1:30" ht="118.9" customHeight="1" thickBot="1">
      <c r="A77" s="312" t="s">
        <v>315</v>
      </c>
      <c r="B77" s="310" t="s">
        <v>407</v>
      </c>
      <c r="C77" s="326" t="s">
        <v>107</v>
      </c>
      <c r="D77" s="327" t="s">
        <v>212</v>
      </c>
      <c r="E77" s="328">
        <v>44805</v>
      </c>
      <c r="F77" s="291" t="s">
        <v>545</v>
      </c>
      <c r="G77" s="330"/>
      <c r="H77" s="296" t="s">
        <v>34</v>
      </c>
      <c r="I77" s="256"/>
      <c r="J77" s="231"/>
      <c r="K77" s="231"/>
      <c r="L77" s="230"/>
      <c r="M77" s="241"/>
      <c r="N77" s="242"/>
      <c r="O77" s="280"/>
      <c r="P77" s="280"/>
      <c r="Q77" s="281"/>
      <c r="R77" s="241"/>
      <c r="S77" s="242"/>
      <c r="T77" s="287"/>
      <c r="U77" s="288"/>
      <c r="V77" s="286"/>
      <c r="W77" s="291"/>
      <c r="X77" s="249">
        <v>2</v>
      </c>
      <c r="Y77" s="312" t="s">
        <v>330</v>
      </c>
      <c r="Z77" s="312" t="s">
        <v>295</v>
      </c>
      <c r="AA77" s="312" t="s">
        <v>329</v>
      </c>
      <c r="AB77" s="310" t="s">
        <v>464</v>
      </c>
      <c r="AC77" s="324" t="s">
        <v>290</v>
      </c>
      <c r="AD77" s="244">
        <v>75</v>
      </c>
    </row>
    <row r="78" spans="1:30" ht="88.9" customHeight="1" thickBot="1">
      <c r="A78" s="312" t="s">
        <v>324</v>
      </c>
      <c r="B78" s="310" t="s">
        <v>408</v>
      </c>
      <c r="C78" s="326" t="s">
        <v>100</v>
      </c>
      <c r="D78" s="327" t="s">
        <v>213</v>
      </c>
      <c r="E78" s="328">
        <v>44986</v>
      </c>
      <c r="F78" s="288" t="s">
        <v>571</v>
      </c>
      <c r="G78" s="330"/>
      <c r="H78" s="296" t="s">
        <v>34</v>
      </c>
      <c r="I78" s="256"/>
      <c r="J78" s="231"/>
      <c r="K78" s="231"/>
      <c r="L78" s="230"/>
      <c r="M78" s="241"/>
      <c r="N78" s="242"/>
      <c r="O78" s="280"/>
      <c r="P78" s="280"/>
      <c r="Q78" s="281"/>
      <c r="R78" s="241"/>
      <c r="S78" s="242"/>
      <c r="T78" s="287"/>
      <c r="U78" s="288"/>
      <c r="V78" s="286"/>
      <c r="W78" s="256"/>
      <c r="X78" s="249">
        <v>4</v>
      </c>
      <c r="Y78" s="312" t="s">
        <v>330</v>
      </c>
      <c r="Z78" s="312" t="s">
        <v>304</v>
      </c>
      <c r="AA78" s="312" t="s">
        <v>329</v>
      </c>
      <c r="AB78" s="310" t="s">
        <v>464</v>
      </c>
      <c r="AC78" s="324" t="s">
        <v>290</v>
      </c>
      <c r="AD78" s="244">
        <v>76</v>
      </c>
    </row>
    <row r="79" spans="1:30" ht="73.150000000000006" customHeight="1" thickBot="1">
      <c r="A79" s="312" t="s">
        <v>314</v>
      </c>
      <c r="B79" s="310" t="s">
        <v>409</v>
      </c>
      <c r="C79" s="326" t="s">
        <v>214</v>
      </c>
      <c r="D79" s="327" t="s">
        <v>215</v>
      </c>
      <c r="E79" s="328">
        <v>44927</v>
      </c>
      <c r="F79" s="330"/>
      <c r="G79" s="330"/>
      <c r="H79" s="296" t="s">
        <v>38</v>
      </c>
      <c r="I79" s="256"/>
      <c r="J79" s="231"/>
      <c r="K79" s="245"/>
      <c r="L79" s="248"/>
      <c r="M79" s="241"/>
      <c r="N79" s="246"/>
      <c r="O79" s="280"/>
      <c r="P79" s="280"/>
      <c r="Q79" s="281"/>
      <c r="R79" s="241"/>
      <c r="S79" s="246"/>
      <c r="T79" s="284"/>
      <c r="U79" s="284"/>
      <c r="V79" s="286"/>
      <c r="W79" s="257"/>
      <c r="X79" s="249">
        <v>4</v>
      </c>
      <c r="Y79" s="312" t="s">
        <v>330</v>
      </c>
      <c r="Z79" s="312" t="s">
        <v>294</v>
      </c>
      <c r="AA79" s="312" t="s">
        <v>329</v>
      </c>
      <c r="AB79" s="310" t="s">
        <v>465</v>
      </c>
      <c r="AC79" s="324" t="s">
        <v>290</v>
      </c>
      <c r="AD79" s="244">
        <v>77</v>
      </c>
    </row>
    <row r="80" spans="1:30" ht="73.150000000000006" customHeight="1" thickBot="1">
      <c r="A80" s="312" t="s">
        <v>314</v>
      </c>
      <c r="B80" s="310" t="s">
        <v>410</v>
      </c>
      <c r="C80" s="326" t="s">
        <v>93</v>
      </c>
      <c r="D80" s="327" t="s">
        <v>216</v>
      </c>
      <c r="E80" s="328">
        <v>44835</v>
      </c>
      <c r="F80" s="291" t="s">
        <v>572</v>
      </c>
      <c r="G80" s="330"/>
      <c r="H80" s="296" t="s">
        <v>38</v>
      </c>
      <c r="I80" s="256"/>
      <c r="J80" s="231"/>
      <c r="K80" s="245"/>
      <c r="L80" s="248"/>
      <c r="M80" s="241"/>
      <c r="N80" s="246"/>
      <c r="O80" s="280"/>
      <c r="P80" s="280"/>
      <c r="Q80" s="281"/>
      <c r="R80" s="241"/>
      <c r="S80" s="246"/>
      <c r="T80" s="284"/>
      <c r="U80" s="284"/>
      <c r="V80" s="286"/>
      <c r="W80" s="257"/>
      <c r="X80" s="249">
        <v>3</v>
      </c>
      <c r="Y80" s="312" t="s">
        <v>330</v>
      </c>
      <c r="Z80" s="312" t="s">
        <v>294</v>
      </c>
      <c r="AA80" s="312" t="s">
        <v>329</v>
      </c>
      <c r="AB80" s="310" t="s">
        <v>465</v>
      </c>
      <c r="AC80" s="324" t="s">
        <v>290</v>
      </c>
      <c r="AD80" s="244">
        <v>78</v>
      </c>
    </row>
    <row r="81" spans="1:30" ht="73.150000000000006" customHeight="1" thickBot="1">
      <c r="A81" s="312" t="s">
        <v>314</v>
      </c>
      <c r="B81" s="310" t="s">
        <v>411</v>
      </c>
      <c r="C81" s="326" t="s">
        <v>93</v>
      </c>
      <c r="D81" s="327" t="s">
        <v>217</v>
      </c>
      <c r="E81" s="328">
        <v>44805</v>
      </c>
      <c r="F81" s="291" t="s">
        <v>573</v>
      </c>
      <c r="G81" s="330"/>
      <c r="H81" s="296" t="s">
        <v>38</v>
      </c>
      <c r="I81" s="256"/>
      <c r="J81" s="231"/>
      <c r="K81" s="245"/>
      <c r="L81" s="248"/>
      <c r="M81" s="241"/>
      <c r="N81" s="246"/>
      <c r="O81" s="280"/>
      <c r="P81" s="280"/>
      <c r="Q81" s="281"/>
      <c r="R81" s="241"/>
      <c r="S81" s="246"/>
      <c r="T81" s="289"/>
      <c r="U81" s="284"/>
      <c r="V81" s="286"/>
      <c r="W81" s="257"/>
      <c r="X81" s="249">
        <v>2</v>
      </c>
      <c r="Y81" s="312" t="s">
        <v>330</v>
      </c>
      <c r="Z81" s="312" t="s">
        <v>294</v>
      </c>
      <c r="AA81" s="312" t="s">
        <v>329</v>
      </c>
      <c r="AB81" s="310" t="s">
        <v>465</v>
      </c>
      <c r="AC81" s="324" t="s">
        <v>290</v>
      </c>
      <c r="AD81" s="244">
        <v>79</v>
      </c>
    </row>
    <row r="82" spans="1:30" ht="73.150000000000006" customHeight="1" thickBot="1">
      <c r="A82" s="312" t="s">
        <v>314</v>
      </c>
      <c r="B82" s="310" t="s">
        <v>412</v>
      </c>
      <c r="C82" s="326" t="s">
        <v>93</v>
      </c>
      <c r="D82" s="327" t="s">
        <v>218</v>
      </c>
      <c r="E82" s="328">
        <v>44713</v>
      </c>
      <c r="F82" s="291" t="s">
        <v>576</v>
      </c>
      <c r="G82" s="330"/>
      <c r="H82" s="296" t="s">
        <v>25</v>
      </c>
      <c r="I82" s="256"/>
      <c r="J82" s="231"/>
      <c r="K82" s="231"/>
      <c r="L82" s="230"/>
      <c r="M82" s="241"/>
      <c r="N82" s="242"/>
      <c r="O82" s="280"/>
      <c r="P82" s="280"/>
      <c r="Q82" s="281"/>
      <c r="R82" s="241"/>
      <c r="S82" s="242"/>
      <c r="T82" s="287"/>
      <c r="U82" s="287"/>
      <c r="V82" s="286"/>
      <c r="W82" s="256"/>
      <c r="X82" s="249">
        <v>1</v>
      </c>
      <c r="Y82" s="312" t="s">
        <v>330</v>
      </c>
      <c r="Z82" s="312" t="s">
        <v>294</v>
      </c>
      <c r="AA82" s="312" t="s">
        <v>329</v>
      </c>
      <c r="AB82" s="310" t="s">
        <v>465</v>
      </c>
      <c r="AC82" s="324" t="s">
        <v>290</v>
      </c>
      <c r="AD82" s="244">
        <v>80</v>
      </c>
    </row>
    <row r="83" spans="1:30" ht="73.150000000000006" customHeight="1" thickBot="1">
      <c r="A83" s="312" t="s">
        <v>314</v>
      </c>
      <c r="B83" s="310" t="s">
        <v>413</v>
      </c>
      <c r="C83" s="326" t="s">
        <v>93</v>
      </c>
      <c r="D83" s="327" t="s">
        <v>219</v>
      </c>
      <c r="E83" s="328">
        <v>44743</v>
      </c>
      <c r="F83" s="291" t="s">
        <v>575</v>
      </c>
      <c r="G83" s="330"/>
      <c r="H83" s="296" t="s">
        <v>34</v>
      </c>
      <c r="I83" s="256" t="s">
        <v>577</v>
      </c>
      <c r="J83" s="231"/>
      <c r="K83" s="231"/>
      <c r="L83" s="230"/>
      <c r="M83" s="241"/>
      <c r="N83" s="242"/>
      <c r="O83" s="280"/>
      <c r="P83" s="280"/>
      <c r="Q83" s="281"/>
      <c r="R83" s="241"/>
      <c r="S83" s="242"/>
      <c r="T83" s="280"/>
      <c r="U83" s="287"/>
      <c r="V83" s="286"/>
      <c r="W83" s="256"/>
      <c r="X83" s="249">
        <v>2</v>
      </c>
      <c r="Y83" s="312" t="s">
        <v>330</v>
      </c>
      <c r="Z83" s="312" t="s">
        <v>294</v>
      </c>
      <c r="AA83" s="312" t="s">
        <v>329</v>
      </c>
      <c r="AB83" s="310" t="s">
        <v>465</v>
      </c>
      <c r="AC83" s="324" t="s">
        <v>290</v>
      </c>
      <c r="AD83" s="244">
        <v>81</v>
      </c>
    </row>
    <row r="84" spans="1:30" ht="73.150000000000006" customHeight="1" thickBot="1">
      <c r="A84" s="312" t="s">
        <v>314</v>
      </c>
      <c r="B84" s="310" t="s">
        <v>414</v>
      </c>
      <c r="C84" s="326" t="s">
        <v>93</v>
      </c>
      <c r="D84" s="327" t="s">
        <v>220</v>
      </c>
      <c r="E84" s="328">
        <v>44743</v>
      </c>
      <c r="F84" s="291" t="s">
        <v>574</v>
      </c>
      <c r="G84" s="330"/>
      <c r="H84" s="296" t="s">
        <v>34</v>
      </c>
      <c r="I84" s="256" t="s">
        <v>522</v>
      </c>
      <c r="J84" s="231"/>
      <c r="K84" s="231"/>
      <c r="L84" s="230"/>
      <c r="M84" s="241"/>
      <c r="N84" s="242"/>
      <c r="O84" s="280"/>
      <c r="P84" s="280"/>
      <c r="Q84" s="281"/>
      <c r="R84" s="241"/>
      <c r="S84" s="242"/>
      <c r="T84" s="287"/>
      <c r="U84" s="288"/>
      <c r="V84" s="286"/>
      <c r="W84" s="256"/>
      <c r="X84" s="249">
        <v>2</v>
      </c>
      <c r="Y84" s="312" t="s">
        <v>330</v>
      </c>
      <c r="Z84" s="312" t="s">
        <v>294</v>
      </c>
      <c r="AA84" s="312" t="s">
        <v>329</v>
      </c>
      <c r="AB84" s="310" t="s">
        <v>465</v>
      </c>
      <c r="AC84" s="324" t="s">
        <v>290</v>
      </c>
      <c r="AD84" s="244">
        <v>82</v>
      </c>
    </row>
    <row r="85" spans="1:30" ht="73.150000000000006" customHeight="1" thickBot="1">
      <c r="A85" s="312" t="s">
        <v>314</v>
      </c>
      <c r="B85" s="310" t="s">
        <v>415</v>
      </c>
      <c r="C85" s="326" t="s">
        <v>93</v>
      </c>
      <c r="D85" s="327" t="s">
        <v>221</v>
      </c>
      <c r="E85" s="328">
        <v>44927</v>
      </c>
      <c r="F85" s="291"/>
      <c r="G85" s="330"/>
      <c r="H85" s="296" t="s">
        <v>38</v>
      </c>
      <c r="I85" s="256"/>
      <c r="J85" s="250"/>
      <c r="K85" s="231"/>
      <c r="L85" s="230"/>
      <c r="M85" s="241"/>
      <c r="N85" s="242"/>
      <c r="O85" s="280"/>
      <c r="P85" s="280"/>
      <c r="Q85" s="281"/>
      <c r="R85" s="241"/>
      <c r="S85" s="242"/>
      <c r="T85" s="280"/>
      <c r="U85" s="288"/>
      <c r="V85" s="286"/>
      <c r="W85" s="256"/>
      <c r="X85" s="243">
        <v>4</v>
      </c>
      <c r="Y85" s="312" t="s">
        <v>330</v>
      </c>
      <c r="Z85" s="312" t="s">
        <v>294</v>
      </c>
      <c r="AA85" s="312" t="s">
        <v>329</v>
      </c>
      <c r="AB85" s="310" t="s">
        <v>465</v>
      </c>
      <c r="AC85" s="324" t="s">
        <v>290</v>
      </c>
      <c r="AD85" s="244">
        <v>83</v>
      </c>
    </row>
    <row r="86" spans="1:30" ht="73.150000000000006" customHeight="1" thickBot="1">
      <c r="A86" s="312" t="s">
        <v>317</v>
      </c>
      <c r="B86" s="310" t="s">
        <v>416</v>
      </c>
      <c r="C86" s="326" t="s">
        <v>222</v>
      </c>
      <c r="D86" s="327" t="s">
        <v>223</v>
      </c>
      <c r="E86" s="328">
        <v>44986</v>
      </c>
      <c r="F86" s="256" t="s">
        <v>499</v>
      </c>
      <c r="G86" s="330"/>
      <c r="H86" s="296" t="s">
        <v>34</v>
      </c>
      <c r="I86" s="256"/>
      <c r="J86" s="231"/>
      <c r="K86" s="231"/>
      <c r="L86" s="230"/>
      <c r="M86" s="241"/>
      <c r="N86" s="242"/>
      <c r="O86" s="280"/>
      <c r="P86" s="280"/>
      <c r="Q86" s="281"/>
      <c r="R86" s="241"/>
      <c r="S86" s="242"/>
      <c r="T86" s="329"/>
      <c r="U86" s="288"/>
      <c r="V86" s="286"/>
      <c r="W86" s="256"/>
      <c r="X86" s="243">
        <v>4</v>
      </c>
      <c r="Y86" s="312" t="s">
        <v>307</v>
      </c>
      <c r="Z86" s="312" t="s">
        <v>305</v>
      </c>
      <c r="AA86" s="312" t="s">
        <v>329</v>
      </c>
      <c r="AB86" s="310" t="s">
        <v>466</v>
      </c>
      <c r="AC86" s="324" t="s">
        <v>291</v>
      </c>
      <c r="AD86" s="244">
        <v>84</v>
      </c>
    </row>
    <row r="87" spans="1:30" ht="73.150000000000006" customHeight="1" thickBot="1">
      <c r="A87" s="312" t="s">
        <v>317</v>
      </c>
      <c r="B87" s="310" t="s">
        <v>417</v>
      </c>
      <c r="C87" s="326" t="s">
        <v>222</v>
      </c>
      <c r="D87" s="327" t="s">
        <v>224</v>
      </c>
      <c r="E87" s="328">
        <v>44835</v>
      </c>
      <c r="F87" s="288" t="s">
        <v>500</v>
      </c>
      <c r="G87" s="330"/>
      <c r="H87" s="296" t="s">
        <v>34</v>
      </c>
      <c r="I87" s="256"/>
      <c r="J87" s="231"/>
      <c r="K87" s="271"/>
      <c r="L87" s="230"/>
      <c r="M87" s="241"/>
      <c r="N87" s="242"/>
      <c r="O87" s="280"/>
      <c r="P87" s="280"/>
      <c r="Q87" s="281"/>
      <c r="R87" s="241"/>
      <c r="S87" s="242"/>
      <c r="T87" s="287"/>
      <c r="U87" s="298"/>
      <c r="V87" s="286"/>
      <c r="W87" s="256"/>
      <c r="X87" s="243">
        <v>3</v>
      </c>
      <c r="Y87" s="312" t="s">
        <v>307</v>
      </c>
      <c r="Z87" s="312" t="s">
        <v>305</v>
      </c>
      <c r="AA87" s="312" t="s">
        <v>329</v>
      </c>
      <c r="AB87" s="310" t="s">
        <v>466</v>
      </c>
      <c r="AC87" s="324" t="s">
        <v>291</v>
      </c>
      <c r="AD87" s="244">
        <v>85</v>
      </c>
    </row>
    <row r="88" spans="1:30" ht="73.150000000000006" customHeight="1" thickBot="1">
      <c r="A88" s="312" t="s">
        <v>317</v>
      </c>
      <c r="B88" s="310" t="s">
        <v>418</v>
      </c>
      <c r="C88" s="326" t="s">
        <v>222</v>
      </c>
      <c r="D88" s="327" t="s">
        <v>225</v>
      </c>
      <c r="E88" s="328" t="s">
        <v>284</v>
      </c>
      <c r="F88" s="288" t="s">
        <v>501</v>
      </c>
      <c r="G88" s="330"/>
      <c r="H88" s="296" t="s">
        <v>34</v>
      </c>
      <c r="I88" s="256"/>
      <c r="J88" s="231"/>
      <c r="K88" s="271"/>
      <c r="L88" s="230"/>
      <c r="M88" s="241"/>
      <c r="N88" s="242"/>
      <c r="O88" s="280"/>
      <c r="P88" s="280"/>
      <c r="Q88" s="281"/>
      <c r="R88" s="241"/>
      <c r="S88" s="242"/>
      <c r="T88" s="288"/>
      <c r="U88" s="298"/>
      <c r="V88" s="286"/>
      <c r="W88" s="256"/>
      <c r="X88" s="243">
        <v>4</v>
      </c>
      <c r="Y88" s="312" t="s">
        <v>307</v>
      </c>
      <c r="Z88" s="312" t="s">
        <v>305</v>
      </c>
      <c r="AA88" s="312" t="s">
        <v>329</v>
      </c>
      <c r="AB88" s="310" t="s">
        <v>466</v>
      </c>
      <c r="AC88" s="324" t="s">
        <v>291</v>
      </c>
      <c r="AD88" s="244">
        <v>86</v>
      </c>
    </row>
    <row r="89" spans="1:30" ht="73.150000000000006" customHeight="1" thickBot="1">
      <c r="A89" s="312" t="s">
        <v>317</v>
      </c>
      <c r="B89" s="310" t="s">
        <v>419</v>
      </c>
      <c r="C89" s="326" t="s">
        <v>222</v>
      </c>
      <c r="D89" s="327" t="s">
        <v>226</v>
      </c>
      <c r="E89" s="328">
        <v>44743</v>
      </c>
      <c r="F89" s="288" t="s">
        <v>588</v>
      </c>
      <c r="G89" s="330"/>
      <c r="H89" s="296" t="s">
        <v>25</v>
      </c>
      <c r="I89" s="256"/>
      <c r="J89" s="245"/>
      <c r="K89" s="272"/>
      <c r="L89" s="230"/>
      <c r="M89" s="241"/>
      <c r="N89" s="246"/>
      <c r="O89" s="280"/>
      <c r="P89" s="280"/>
      <c r="Q89" s="281"/>
      <c r="R89" s="241"/>
      <c r="S89" s="246"/>
      <c r="T89" s="284"/>
      <c r="U89" s="348"/>
      <c r="V89" s="286"/>
      <c r="W89" s="257"/>
      <c r="X89" s="249">
        <v>2</v>
      </c>
      <c r="Y89" s="312" t="s">
        <v>307</v>
      </c>
      <c r="Z89" s="312" t="s">
        <v>305</v>
      </c>
      <c r="AA89" s="312" t="s">
        <v>329</v>
      </c>
      <c r="AB89" s="310" t="s">
        <v>466</v>
      </c>
      <c r="AC89" s="324" t="s">
        <v>291</v>
      </c>
      <c r="AD89" s="244">
        <v>87</v>
      </c>
    </row>
    <row r="90" spans="1:30" ht="73.150000000000006" customHeight="1" thickBot="1">
      <c r="A90" s="312" t="s">
        <v>317</v>
      </c>
      <c r="B90" s="310" t="s">
        <v>420</v>
      </c>
      <c r="C90" s="326" t="s">
        <v>227</v>
      </c>
      <c r="D90" s="327" t="s">
        <v>228</v>
      </c>
      <c r="E90" s="328">
        <v>44835</v>
      </c>
      <c r="F90" s="288" t="s">
        <v>596</v>
      </c>
      <c r="G90" s="330"/>
      <c r="H90" s="296" t="s">
        <v>34</v>
      </c>
      <c r="I90" s="256"/>
      <c r="J90" s="245"/>
      <c r="K90" s="245"/>
      <c r="L90" s="248"/>
      <c r="M90" s="241"/>
      <c r="N90" s="246"/>
      <c r="O90" s="280"/>
      <c r="P90" s="280"/>
      <c r="Q90" s="281"/>
      <c r="R90" s="241"/>
      <c r="S90" s="246"/>
      <c r="T90" s="284"/>
      <c r="U90" s="285"/>
      <c r="V90" s="286"/>
      <c r="W90" s="257"/>
      <c r="X90" s="249">
        <v>3</v>
      </c>
      <c r="Y90" s="312" t="s">
        <v>307</v>
      </c>
      <c r="Z90" s="312" t="s">
        <v>305</v>
      </c>
      <c r="AA90" s="312" t="s">
        <v>329</v>
      </c>
      <c r="AB90" s="310" t="s">
        <v>466</v>
      </c>
      <c r="AC90" s="324" t="s">
        <v>291</v>
      </c>
      <c r="AD90" s="244">
        <v>88</v>
      </c>
    </row>
    <row r="91" spans="1:30" ht="73.150000000000006" customHeight="1" thickBot="1">
      <c r="A91" s="312" t="s">
        <v>325</v>
      </c>
      <c r="B91" s="310" t="s">
        <v>421</v>
      </c>
      <c r="C91" s="326" t="s">
        <v>3</v>
      </c>
      <c r="D91" s="327" t="s">
        <v>598</v>
      </c>
      <c r="E91" s="328"/>
      <c r="F91" s="330" t="s">
        <v>599</v>
      </c>
      <c r="G91" s="330"/>
      <c r="H91" s="296" t="s">
        <v>34</v>
      </c>
      <c r="I91" s="256" t="s">
        <v>600</v>
      </c>
      <c r="J91" s="231"/>
      <c r="K91" s="231"/>
      <c r="L91" s="230"/>
      <c r="M91" s="241"/>
      <c r="N91" s="246"/>
      <c r="O91" s="280"/>
      <c r="P91" s="280"/>
      <c r="Q91" s="281"/>
      <c r="R91" s="241"/>
      <c r="S91" s="242"/>
      <c r="T91" s="287"/>
      <c r="U91" s="288"/>
      <c r="V91" s="286"/>
      <c r="W91" s="256"/>
      <c r="X91" s="243"/>
      <c r="Y91" s="312" t="s">
        <v>331</v>
      </c>
      <c r="Z91" s="312" t="s">
        <v>306</v>
      </c>
      <c r="AA91" s="312" t="s">
        <v>13</v>
      </c>
      <c r="AB91" s="310" t="s">
        <v>466</v>
      </c>
      <c r="AC91" s="324" t="s">
        <v>44</v>
      </c>
      <c r="AD91" s="244">
        <v>89</v>
      </c>
    </row>
    <row r="92" spans="1:30" ht="73.150000000000006" customHeight="1" thickBot="1">
      <c r="A92" s="312" t="s">
        <v>325</v>
      </c>
      <c r="B92" s="310" t="s">
        <v>422</v>
      </c>
      <c r="C92" s="326" t="s">
        <v>229</v>
      </c>
      <c r="D92" s="327" t="s">
        <v>230</v>
      </c>
      <c r="E92" s="328"/>
      <c r="F92" s="330" t="s">
        <v>540</v>
      </c>
      <c r="G92" s="330"/>
      <c r="H92" s="296" t="s">
        <v>34</v>
      </c>
      <c r="I92" s="256"/>
      <c r="J92" s="231"/>
      <c r="K92" s="231"/>
      <c r="L92" s="230"/>
      <c r="M92" s="241"/>
      <c r="N92" s="242"/>
      <c r="O92" s="280"/>
      <c r="P92" s="280"/>
      <c r="Q92" s="281"/>
      <c r="R92" s="241"/>
      <c r="S92" s="242"/>
      <c r="T92" s="288"/>
      <c r="U92" s="288"/>
      <c r="V92" s="286"/>
      <c r="W92" s="256"/>
      <c r="X92" s="249"/>
      <c r="Y92" s="312" t="s">
        <v>331</v>
      </c>
      <c r="Z92" s="312" t="s">
        <v>306</v>
      </c>
      <c r="AA92" s="312" t="s">
        <v>13</v>
      </c>
      <c r="AB92" s="310" t="s">
        <v>466</v>
      </c>
      <c r="AC92" s="324" t="s">
        <v>44</v>
      </c>
      <c r="AD92" s="244">
        <v>90</v>
      </c>
    </row>
    <row r="93" spans="1:30" ht="103.15" customHeight="1" thickBot="1">
      <c r="A93" s="312" t="s">
        <v>325</v>
      </c>
      <c r="B93" s="310" t="s">
        <v>423</v>
      </c>
      <c r="C93" s="326" t="s">
        <v>231</v>
      </c>
      <c r="D93" s="327" t="s">
        <v>232</v>
      </c>
      <c r="E93" s="328" t="s">
        <v>285</v>
      </c>
      <c r="F93" s="330" t="s">
        <v>539</v>
      </c>
      <c r="G93" s="330"/>
      <c r="H93" s="296" t="s">
        <v>34</v>
      </c>
      <c r="I93" s="256"/>
      <c r="J93" s="231"/>
      <c r="K93" s="231"/>
      <c r="L93" s="230"/>
      <c r="M93" s="241"/>
      <c r="N93" s="242"/>
      <c r="O93" s="280"/>
      <c r="P93" s="280"/>
      <c r="Q93" s="281"/>
      <c r="R93" s="241"/>
      <c r="S93" s="242"/>
      <c r="T93" s="287"/>
      <c r="U93" s="288"/>
      <c r="V93" s="286"/>
      <c r="W93" s="256"/>
      <c r="X93" s="243"/>
      <c r="Y93" s="312" t="s">
        <v>331</v>
      </c>
      <c r="Z93" s="312" t="s">
        <v>306</v>
      </c>
      <c r="AA93" s="312" t="s">
        <v>13</v>
      </c>
      <c r="AB93" s="310" t="s">
        <v>462</v>
      </c>
      <c r="AC93" s="324" t="s">
        <v>44</v>
      </c>
      <c r="AD93" s="244">
        <v>91</v>
      </c>
    </row>
    <row r="94" spans="1:30" ht="73.150000000000006" customHeight="1" thickBot="1">
      <c r="A94" s="312" t="s">
        <v>307</v>
      </c>
      <c r="B94" s="310" t="s">
        <v>424</v>
      </c>
      <c r="C94" s="326" t="s">
        <v>233</v>
      </c>
      <c r="D94" s="327" t="s">
        <v>234</v>
      </c>
      <c r="E94" s="328">
        <v>44986</v>
      </c>
      <c r="F94" s="330"/>
      <c r="G94" s="330"/>
      <c r="H94" s="296" t="s">
        <v>38</v>
      </c>
      <c r="I94" s="256"/>
      <c r="J94" s="231"/>
      <c r="K94" s="231"/>
      <c r="L94" s="230"/>
      <c r="M94" s="241"/>
      <c r="N94" s="242"/>
      <c r="O94" s="280"/>
      <c r="P94" s="280"/>
      <c r="Q94" s="281"/>
      <c r="R94" s="241"/>
      <c r="S94" s="242"/>
      <c r="T94" s="287"/>
      <c r="U94" s="288"/>
      <c r="V94" s="286"/>
      <c r="W94" s="256"/>
      <c r="X94" s="243">
        <v>4</v>
      </c>
      <c r="Y94" s="312" t="s">
        <v>307</v>
      </c>
      <c r="Z94" s="312" t="s">
        <v>307</v>
      </c>
      <c r="AA94" s="312" t="s">
        <v>13</v>
      </c>
      <c r="AB94" s="310" t="s">
        <v>466</v>
      </c>
      <c r="AC94" s="324" t="s">
        <v>44</v>
      </c>
      <c r="AD94" s="244">
        <v>92</v>
      </c>
    </row>
    <row r="95" spans="1:30" ht="73.150000000000006" customHeight="1" thickBot="1">
      <c r="A95" s="312" t="s">
        <v>326</v>
      </c>
      <c r="B95" s="310" t="s">
        <v>425</v>
      </c>
      <c r="C95" s="326" t="s">
        <v>233</v>
      </c>
      <c r="D95" s="327" t="s">
        <v>235</v>
      </c>
      <c r="E95" s="352" t="s">
        <v>286</v>
      </c>
      <c r="F95" s="330" t="s">
        <v>578</v>
      </c>
      <c r="G95" s="330"/>
      <c r="H95" s="296" t="s">
        <v>38</v>
      </c>
      <c r="I95" s="256"/>
      <c r="J95" s="240"/>
      <c r="K95" s="231"/>
      <c r="L95" s="230"/>
      <c r="M95" s="241"/>
      <c r="N95" s="242"/>
      <c r="O95" s="280"/>
      <c r="P95" s="280"/>
      <c r="Q95" s="281"/>
      <c r="R95" s="241"/>
      <c r="S95" s="242"/>
      <c r="T95" s="287"/>
      <c r="U95" s="288"/>
      <c r="V95" s="286"/>
      <c r="W95" s="287"/>
      <c r="X95" s="243"/>
      <c r="Y95" s="312" t="s">
        <v>331</v>
      </c>
      <c r="Z95" s="312" t="s">
        <v>308</v>
      </c>
      <c r="AA95" s="312" t="s">
        <v>13</v>
      </c>
      <c r="AB95" s="310" t="s">
        <v>466</v>
      </c>
      <c r="AC95" s="324" t="s">
        <v>44</v>
      </c>
      <c r="AD95" s="244">
        <v>93</v>
      </c>
    </row>
    <row r="96" spans="1:30" ht="73.150000000000006" customHeight="1" thickBot="1">
      <c r="A96" s="312" t="s">
        <v>307</v>
      </c>
      <c r="B96" s="310" t="s">
        <v>426</v>
      </c>
      <c r="C96" s="326" t="s">
        <v>236</v>
      </c>
      <c r="D96" s="327" t="s">
        <v>237</v>
      </c>
      <c r="E96" s="328">
        <v>44835</v>
      </c>
      <c r="F96" s="333"/>
      <c r="G96" s="330"/>
      <c r="H96" s="296" t="s">
        <v>38</v>
      </c>
      <c r="I96" s="256"/>
      <c r="J96" s="302"/>
      <c r="K96" s="231"/>
      <c r="L96" s="230"/>
      <c r="M96" s="241"/>
      <c r="N96" s="242"/>
      <c r="O96" s="280"/>
      <c r="P96" s="280"/>
      <c r="Q96" s="281"/>
      <c r="R96" s="241"/>
      <c r="S96" s="242"/>
      <c r="T96" s="287"/>
      <c r="U96" s="288"/>
      <c r="V96" s="286"/>
      <c r="W96" s="256"/>
      <c r="X96" s="243">
        <v>3</v>
      </c>
      <c r="Y96" s="312" t="s">
        <v>307</v>
      </c>
      <c r="Z96" s="312" t="s">
        <v>307</v>
      </c>
      <c r="AA96" s="312" t="s">
        <v>13</v>
      </c>
      <c r="AB96" s="310" t="s">
        <v>466</v>
      </c>
      <c r="AC96" s="324" t="s">
        <v>44</v>
      </c>
      <c r="AD96" s="244">
        <v>94</v>
      </c>
    </row>
    <row r="97" spans="1:30" ht="73.150000000000006" customHeight="1" thickBot="1">
      <c r="A97" s="312" t="s">
        <v>326</v>
      </c>
      <c r="B97" s="310" t="s">
        <v>427</v>
      </c>
      <c r="C97" s="326" t="s">
        <v>238</v>
      </c>
      <c r="D97" s="327" t="s">
        <v>239</v>
      </c>
      <c r="E97" s="328">
        <v>44927</v>
      </c>
      <c r="F97" s="330" t="s">
        <v>533</v>
      </c>
      <c r="G97" s="330"/>
      <c r="H97" s="296" t="s">
        <v>34</v>
      </c>
      <c r="I97" s="256"/>
      <c r="J97" s="231"/>
      <c r="K97" s="231"/>
      <c r="L97" s="230"/>
      <c r="M97" s="241"/>
      <c r="N97" s="242"/>
      <c r="O97" s="280"/>
      <c r="P97" s="280"/>
      <c r="Q97" s="281"/>
      <c r="R97" s="241"/>
      <c r="S97" s="242"/>
      <c r="T97" s="287"/>
      <c r="U97" s="288"/>
      <c r="V97" s="286"/>
      <c r="W97" s="256"/>
      <c r="X97" s="243">
        <v>4</v>
      </c>
      <c r="Y97" s="312" t="s">
        <v>331</v>
      </c>
      <c r="Z97" s="312" t="s">
        <v>309</v>
      </c>
      <c r="AA97" s="312" t="s">
        <v>13</v>
      </c>
      <c r="AB97" s="310" t="s">
        <v>466</v>
      </c>
      <c r="AC97" s="324" t="s">
        <v>44</v>
      </c>
      <c r="AD97" s="244">
        <v>95</v>
      </c>
    </row>
    <row r="98" spans="1:30" ht="73.150000000000006" customHeight="1" thickBot="1">
      <c r="A98" s="312" t="s">
        <v>313</v>
      </c>
      <c r="B98" s="310" t="s">
        <v>428</v>
      </c>
      <c r="C98" s="326" t="s">
        <v>240</v>
      </c>
      <c r="D98" s="327" t="s">
        <v>241</v>
      </c>
      <c r="E98" s="328">
        <v>44896</v>
      </c>
      <c r="F98" s="330" t="s">
        <v>543</v>
      </c>
      <c r="G98" s="330"/>
      <c r="H98" s="296" t="s">
        <v>34</v>
      </c>
      <c r="I98" s="256"/>
      <c r="J98" s="247"/>
      <c r="K98" s="230"/>
      <c r="L98" s="230"/>
      <c r="M98" s="241"/>
      <c r="N98" s="242"/>
      <c r="O98" s="280"/>
      <c r="P98" s="280"/>
      <c r="Q98" s="281"/>
      <c r="R98" s="241"/>
      <c r="S98" s="242"/>
      <c r="T98" s="284"/>
      <c r="U98" s="290"/>
      <c r="V98" s="286"/>
      <c r="W98" s="256"/>
      <c r="X98" s="249">
        <v>3</v>
      </c>
      <c r="Y98" s="312" t="s">
        <v>307</v>
      </c>
      <c r="Z98" s="312" t="s">
        <v>293</v>
      </c>
      <c r="AA98" s="312" t="s">
        <v>13</v>
      </c>
      <c r="AB98" s="310" t="s">
        <v>462</v>
      </c>
      <c r="AC98" s="324" t="s">
        <v>118</v>
      </c>
      <c r="AD98" s="244">
        <v>96</v>
      </c>
    </row>
    <row r="99" spans="1:30" ht="73.150000000000006" customHeight="1" thickBot="1">
      <c r="A99" s="312" t="s">
        <v>313</v>
      </c>
      <c r="B99" s="310" t="s">
        <v>429</v>
      </c>
      <c r="C99" s="326" t="s">
        <v>240</v>
      </c>
      <c r="D99" s="327" t="s">
        <v>242</v>
      </c>
      <c r="E99" s="328">
        <v>44713</v>
      </c>
      <c r="F99" s="291" t="s">
        <v>579</v>
      </c>
      <c r="G99" s="330"/>
      <c r="H99" s="296" t="s">
        <v>25</v>
      </c>
      <c r="I99" s="256"/>
      <c r="J99" s="231"/>
      <c r="K99" s="231"/>
      <c r="L99" s="230"/>
      <c r="M99" s="241"/>
      <c r="N99" s="242"/>
      <c r="O99" s="280"/>
      <c r="P99" s="280"/>
      <c r="Q99" s="281"/>
      <c r="R99" s="241"/>
      <c r="S99" s="242"/>
      <c r="T99" s="287"/>
      <c r="U99" s="288"/>
      <c r="V99" s="286"/>
      <c r="W99" s="256"/>
      <c r="X99" s="243">
        <v>1</v>
      </c>
      <c r="Y99" s="312" t="s">
        <v>307</v>
      </c>
      <c r="Z99" s="312" t="s">
        <v>293</v>
      </c>
      <c r="AA99" s="312" t="s">
        <v>13</v>
      </c>
      <c r="AB99" s="310" t="s">
        <v>462</v>
      </c>
      <c r="AC99" s="324" t="s">
        <v>118</v>
      </c>
      <c r="AD99" s="244">
        <v>97</v>
      </c>
    </row>
    <row r="100" spans="1:30" ht="73.150000000000006" customHeight="1" thickBot="1">
      <c r="A100" s="312" t="s">
        <v>313</v>
      </c>
      <c r="B100" s="310" t="s">
        <v>430</v>
      </c>
      <c r="C100" s="326" t="s">
        <v>240</v>
      </c>
      <c r="D100" s="327" t="s">
        <v>243</v>
      </c>
      <c r="E100" s="328">
        <v>44713</v>
      </c>
      <c r="F100" s="330" t="s">
        <v>580</v>
      </c>
      <c r="G100" s="330"/>
      <c r="H100" s="296" t="s">
        <v>25</v>
      </c>
      <c r="I100" s="256" t="s">
        <v>581</v>
      </c>
      <c r="J100" s="231"/>
      <c r="K100" s="231"/>
      <c r="L100" s="230"/>
      <c r="M100" s="241"/>
      <c r="N100" s="242"/>
      <c r="O100" s="280"/>
      <c r="P100" s="280"/>
      <c r="Q100" s="281"/>
      <c r="R100" s="241"/>
      <c r="S100" s="242"/>
      <c r="T100" s="287"/>
      <c r="U100" s="288"/>
      <c r="V100" s="286"/>
      <c r="W100" s="256"/>
      <c r="X100" s="243">
        <v>1</v>
      </c>
      <c r="Y100" s="312" t="s">
        <v>307</v>
      </c>
      <c r="Z100" s="312" t="s">
        <v>293</v>
      </c>
      <c r="AA100" s="312" t="s">
        <v>13</v>
      </c>
      <c r="AB100" s="310" t="s">
        <v>462</v>
      </c>
      <c r="AC100" s="324" t="s">
        <v>118</v>
      </c>
      <c r="AD100" s="244">
        <v>98</v>
      </c>
    </row>
    <row r="101" spans="1:30" ht="73.150000000000006" customHeight="1" thickBot="1">
      <c r="A101" s="312" t="s">
        <v>313</v>
      </c>
      <c r="B101" s="310" t="s">
        <v>431</v>
      </c>
      <c r="C101" s="326" t="s">
        <v>240</v>
      </c>
      <c r="D101" s="327" t="s">
        <v>244</v>
      </c>
      <c r="E101" s="328">
        <v>44774</v>
      </c>
      <c r="F101" s="330"/>
      <c r="G101" s="330"/>
      <c r="H101" s="296" t="s">
        <v>38</v>
      </c>
      <c r="I101" s="256"/>
      <c r="J101" s="231"/>
      <c r="K101" s="231"/>
      <c r="L101" s="230"/>
      <c r="M101" s="241"/>
      <c r="N101" s="242"/>
      <c r="O101" s="280"/>
      <c r="P101" s="280"/>
      <c r="Q101" s="281"/>
      <c r="R101" s="241"/>
      <c r="S101" s="242"/>
      <c r="T101" s="287"/>
      <c r="U101" s="288"/>
      <c r="V101" s="286"/>
      <c r="W101" s="256"/>
      <c r="X101" s="249">
        <v>2</v>
      </c>
      <c r="Y101" s="312" t="s">
        <v>307</v>
      </c>
      <c r="Z101" s="312" t="s">
        <v>293</v>
      </c>
      <c r="AA101" s="312" t="s">
        <v>13</v>
      </c>
      <c r="AB101" s="310" t="s">
        <v>462</v>
      </c>
      <c r="AC101" s="324" t="s">
        <v>118</v>
      </c>
      <c r="AD101" s="244">
        <v>99</v>
      </c>
    </row>
    <row r="102" spans="1:30" ht="73.150000000000006" customHeight="1" thickBot="1">
      <c r="A102" s="312" t="s">
        <v>313</v>
      </c>
      <c r="B102" s="310" t="s">
        <v>432</v>
      </c>
      <c r="C102" s="326" t="s">
        <v>240</v>
      </c>
      <c r="D102" s="327" t="s">
        <v>245</v>
      </c>
      <c r="E102" s="328">
        <v>44896</v>
      </c>
      <c r="F102" s="291"/>
      <c r="G102" s="330"/>
      <c r="H102" s="296" t="s">
        <v>38</v>
      </c>
      <c r="I102" s="256"/>
      <c r="J102" s="231"/>
      <c r="K102" s="231"/>
      <c r="L102" s="230"/>
      <c r="M102" s="241"/>
      <c r="N102" s="242"/>
      <c r="O102" s="280"/>
      <c r="P102" s="280"/>
      <c r="Q102" s="281"/>
      <c r="R102" s="241"/>
      <c r="S102" s="242"/>
      <c r="T102" s="287"/>
      <c r="U102" s="288"/>
      <c r="V102" s="286"/>
      <c r="W102" s="256"/>
      <c r="X102" s="243">
        <v>3</v>
      </c>
      <c r="Y102" s="312" t="s">
        <v>307</v>
      </c>
      <c r="Z102" s="312" t="s">
        <v>293</v>
      </c>
      <c r="AA102" s="312" t="s">
        <v>13</v>
      </c>
      <c r="AB102" s="310" t="s">
        <v>462</v>
      </c>
      <c r="AC102" s="324" t="s">
        <v>118</v>
      </c>
      <c r="AD102" s="244">
        <v>100</v>
      </c>
    </row>
    <row r="103" spans="1:30" ht="73.150000000000006" customHeight="1" thickBot="1">
      <c r="A103" s="312" t="s">
        <v>327</v>
      </c>
      <c r="B103" s="310" t="s">
        <v>433</v>
      </c>
      <c r="C103" s="326" t="s">
        <v>104</v>
      </c>
      <c r="D103" s="327" t="s">
        <v>246</v>
      </c>
      <c r="E103" s="328">
        <v>44958</v>
      </c>
      <c r="F103" s="330" t="s">
        <v>505</v>
      </c>
      <c r="G103" s="330"/>
      <c r="H103" s="296" t="s">
        <v>38</v>
      </c>
      <c r="I103" s="256"/>
      <c r="J103" s="231"/>
      <c r="K103" s="231"/>
      <c r="L103" s="230"/>
      <c r="M103" s="241"/>
      <c r="N103" s="242"/>
      <c r="O103" s="280"/>
      <c r="P103" s="280"/>
      <c r="Q103" s="281"/>
      <c r="R103" s="241"/>
      <c r="S103" s="242"/>
      <c r="T103" s="287"/>
      <c r="U103" s="288"/>
      <c r="V103" s="286"/>
      <c r="W103" s="256"/>
      <c r="X103" s="249">
        <v>4</v>
      </c>
      <c r="Y103" s="312" t="s">
        <v>307</v>
      </c>
      <c r="Z103" s="312" t="s">
        <v>310</v>
      </c>
      <c r="AA103" s="312" t="s">
        <v>13</v>
      </c>
      <c r="AB103" s="310" t="s">
        <v>462</v>
      </c>
      <c r="AC103" s="324" t="s">
        <v>118</v>
      </c>
      <c r="AD103" s="244">
        <v>101</v>
      </c>
    </row>
    <row r="104" spans="1:30" ht="73.150000000000006" customHeight="1" thickBot="1">
      <c r="A104" s="312" t="s">
        <v>327</v>
      </c>
      <c r="B104" s="310" t="s">
        <v>434</v>
      </c>
      <c r="C104" s="326" t="s">
        <v>2</v>
      </c>
      <c r="D104" s="327" t="s">
        <v>96</v>
      </c>
      <c r="E104" s="328" t="s">
        <v>287</v>
      </c>
      <c r="F104" s="330" t="s">
        <v>504</v>
      </c>
      <c r="G104" s="330"/>
      <c r="H104" s="296" t="s">
        <v>34</v>
      </c>
      <c r="I104" s="256"/>
      <c r="J104" s="231"/>
      <c r="K104" s="231"/>
      <c r="L104" s="230"/>
      <c r="M104" s="241"/>
      <c r="N104" s="242"/>
      <c r="O104" s="280"/>
      <c r="P104" s="280"/>
      <c r="Q104" s="281"/>
      <c r="R104" s="241"/>
      <c r="S104" s="242"/>
      <c r="T104" s="287"/>
      <c r="U104" s="288"/>
      <c r="V104" s="286"/>
      <c r="W104" s="256"/>
      <c r="X104" s="249"/>
      <c r="Y104" s="312" t="s">
        <v>307</v>
      </c>
      <c r="Z104" s="312" t="s">
        <v>310</v>
      </c>
      <c r="AA104" s="312" t="s">
        <v>13</v>
      </c>
      <c r="AB104" s="310" t="s">
        <v>462</v>
      </c>
      <c r="AC104" s="324" t="s">
        <v>118</v>
      </c>
      <c r="AD104" s="244">
        <v>102</v>
      </c>
    </row>
    <row r="105" spans="1:30" ht="73.150000000000006" customHeight="1" thickBot="1">
      <c r="A105" s="312" t="s">
        <v>327</v>
      </c>
      <c r="B105" s="310" t="s">
        <v>435</v>
      </c>
      <c r="C105" s="326" t="s">
        <v>247</v>
      </c>
      <c r="D105" s="327" t="s">
        <v>248</v>
      </c>
      <c r="E105" s="328">
        <v>44958</v>
      </c>
      <c r="F105" s="330"/>
      <c r="G105" s="330"/>
      <c r="H105" s="296" t="s">
        <v>38</v>
      </c>
      <c r="I105" s="256"/>
      <c r="J105" s="231"/>
      <c r="K105" s="231"/>
      <c r="L105" s="230"/>
      <c r="M105" s="241"/>
      <c r="N105" s="242"/>
      <c r="O105" s="280"/>
      <c r="P105" s="280"/>
      <c r="Q105" s="281"/>
      <c r="R105" s="241"/>
      <c r="S105" s="242"/>
      <c r="T105" s="287"/>
      <c r="U105" s="288"/>
      <c r="V105" s="286"/>
      <c r="W105" s="256"/>
      <c r="X105" s="249">
        <v>4</v>
      </c>
      <c r="Y105" s="312" t="s">
        <v>307</v>
      </c>
      <c r="Z105" s="312" t="s">
        <v>310</v>
      </c>
      <c r="AA105" s="312" t="s">
        <v>13</v>
      </c>
      <c r="AB105" s="310" t="s">
        <v>462</v>
      </c>
      <c r="AC105" s="324" t="s">
        <v>118</v>
      </c>
      <c r="AD105" s="244">
        <v>103</v>
      </c>
    </row>
    <row r="106" spans="1:30" ht="73.150000000000006" customHeight="1" thickBot="1">
      <c r="A106" s="312" t="s">
        <v>328</v>
      </c>
      <c r="B106" s="310" t="s">
        <v>436</v>
      </c>
      <c r="C106" s="326" t="s">
        <v>249</v>
      </c>
      <c r="D106" s="327" t="s">
        <v>250</v>
      </c>
      <c r="E106" s="328" t="s">
        <v>288</v>
      </c>
      <c r="F106" s="330"/>
      <c r="G106" s="330"/>
      <c r="H106" s="296" t="s">
        <v>34</v>
      </c>
      <c r="I106" s="256"/>
      <c r="J106" s="231"/>
      <c r="K106" s="231"/>
      <c r="L106" s="230"/>
      <c r="M106" s="241"/>
      <c r="N106" s="242"/>
      <c r="O106" s="280"/>
      <c r="P106" s="280"/>
      <c r="Q106" s="281"/>
      <c r="R106" s="241"/>
      <c r="S106" s="242"/>
      <c r="T106" s="287"/>
      <c r="U106" s="287"/>
      <c r="V106" s="286"/>
      <c r="W106" s="256"/>
      <c r="X106" s="249"/>
      <c r="Y106" s="312" t="s">
        <v>307</v>
      </c>
      <c r="Z106" s="312" t="s">
        <v>311</v>
      </c>
      <c r="AA106" s="312" t="s">
        <v>13</v>
      </c>
      <c r="AB106" s="310" t="s">
        <v>462</v>
      </c>
      <c r="AC106" s="324" t="s">
        <v>118</v>
      </c>
      <c r="AD106" s="244">
        <v>104</v>
      </c>
    </row>
    <row r="107" spans="1:30" ht="73.150000000000006" customHeight="1" thickBot="1">
      <c r="A107" s="312" t="s">
        <v>319</v>
      </c>
      <c r="B107" s="310" t="s">
        <v>437</v>
      </c>
      <c r="C107" s="326" t="s">
        <v>251</v>
      </c>
      <c r="D107" s="327" t="s">
        <v>252</v>
      </c>
      <c r="E107" s="328">
        <v>44986</v>
      </c>
      <c r="F107" s="330" t="s">
        <v>498</v>
      </c>
      <c r="G107" s="330"/>
      <c r="H107" s="296" t="s">
        <v>34</v>
      </c>
      <c r="I107" s="256"/>
      <c r="J107" s="231"/>
      <c r="K107" s="231"/>
      <c r="L107" s="230"/>
      <c r="M107" s="241"/>
      <c r="N107" s="242"/>
      <c r="O107" s="280"/>
      <c r="P107" s="280"/>
      <c r="Q107" s="281"/>
      <c r="R107" s="241"/>
      <c r="S107" s="242"/>
      <c r="T107" s="287"/>
      <c r="U107" s="287"/>
      <c r="V107" s="286"/>
      <c r="W107" s="256"/>
      <c r="X107" s="249">
        <v>4</v>
      </c>
      <c r="Y107" s="312" t="s">
        <v>330</v>
      </c>
      <c r="Z107" s="312" t="s">
        <v>299</v>
      </c>
      <c r="AA107" s="312" t="s">
        <v>13</v>
      </c>
      <c r="AB107" s="310" t="s">
        <v>463</v>
      </c>
      <c r="AC107" s="324" t="s">
        <v>116</v>
      </c>
      <c r="AD107" s="244">
        <v>105</v>
      </c>
    </row>
    <row r="108" spans="1:30" ht="73.150000000000006" customHeight="1" thickBot="1">
      <c r="A108" s="312" t="s">
        <v>319</v>
      </c>
      <c r="B108" s="310" t="s">
        <v>438</v>
      </c>
      <c r="C108" s="326" t="s">
        <v>251</v>
      </c>
      <c r="D108" s="327" t="s">
        <v>253</v>
      </c>
      <c r="E108" s="328">
        <v>44896</v>
      </c>
      <c r="F108" s="330" t="s">
        <v>582</v>
      </c>
      <c r="G108" s="330"/>
      <c r="H108" s="296" t="s">
        <v>34</v>
      </c>
      <c r="I108" s="256"/>
      <c r="J108" s="231"/>
      <c r="K108" s="231"/>
      <c r="L108" s="230"/>
      <c r="M108" s="241"/>
      <c r="N108" s="242"/>
      <c r="O108" s="280"/>
      <c r="P108" s="280"/>
      <c r="Q108" s="281"/>
      <c r="R108" s="241"/>
      <c r="S108" s="242"/>
      <c r="T108" s="287"/>
      <c r="U108" s="288"/>
      <c r="V108" s="286"/>
      <c r="W108" s="256"/>
      <c r="X108" s="249">
        <v>3</v>
      </c>
      <c r="Y108" s="312" t="s">
        <v>330</v>
      </c>
      <c r="Z108" s="312" t="s">
        <v>299</v>
      </c>
      <c r="AA108" s="312" t="s">
        <v>13</v>
      </c>
      <c r="AB108" s="310" t="s">
        <v>463</v>
      </c>
      <c r="AC108" s="324" t="s">
        <v>116</v>
      </c>
      <c r="AD108" s="244">
        <v>106</v>
      </c>
    </row>
    <row r="109" spans="1:30" ht="73.150000000000006" customHeight="1" thickBot="1">
      <c r="A109" s="312" t="s">
        <v>314</v>
      </c>
      <c r="B109" s="310" t="s">
        <v>439</v>
      </c>
      <c r="C109" s="326" t="s">
        <v>254</v>
      </c>
      <c r="D109" s="327" t="s">
        <v>255</v>
      </c>
      <c r="E109" s="328">
        <v>44805</v>
      </c>
      <c r="F109" s="330" t="s">
        <v>584</v>
      </c>
      <c r="G109" s="330"/>
      <c r="H109" s="296" t="s">
        <v>38</v>
      </c>
      <c r="I109" s="256" t="s">
        <v>583</v>
      </c>
      <c r="J109" s="230"/>
      <c r="K109" s="231"/>
      <c r="L109" s="230"/>
      <c r="M109" s="241"/>
      <c r="N109" s="242"/>
      <c r="O109" s="281"/>
      <c r="P109" s="280"/>
      <c r="Q109" s="281"/>
      <c r="R109" s="241"/>
      <c r="S109" s="242"/>
      <c r="T109" s="287"/>
      <c r="U109" s="288"/>
      <c r="V109" s="286"/>
      <c r="W109" s="256"/>
      <c r="X109" s="249">
        <v>2</v>
      </c>
      <c r="Y109" s="312" t="s">
        <v>330</v>
      </c>
      <c r="Z109" s="312" t="s">
        <v>294</v>
      </c>
      <c r="AA109" s="312" t="s">
        <v>13</v>
      </c>
      <c r="AB109" s="310" t="s">
        <v>464</v>
      </c>
      <c r="AC109" s="324" t="s">
        <v>116</v>
      </c>
      <c r="AD109" s="244">
        <v>107</v>
      </c>
    </row>
    <row r="110" spans="1:30" ht="73.150000000000006" customHeight="1" thickBot="1">
      <c r="A110" s="312" t="s">
        <v>320</v>
      </c>
      <c r="B110" s="310" t="s">
        <v>440</v>
      </c>
      <c r="C110" s="326" t="s">
        <v>94</v>
      </c>
      <c r="D110" s="327" t="s">
        <v>256</v>
      </c>
      <c r="E110" s="328">
        <v>44866</v>
      </c>
      <c r="F110" s="330"/>
      <c r="G110" s="330"/>
      <c r="H110" s="296" t="s">
        <v>38</v>
      </c>
      <c r="I110" s="256"/>
      <c r="J110" s="230"/>
      <c r="K110" s="231"/>
      <c r="L110" s="230"/>
      <c r="M110" s="241"/>
      <c r="N110" s="242"/>
      <c r="O110" s="280"/>
      <c r="P110" s="280"/>
      <c r="Q110" s="281"/>
      <c r="R110" s="241"/>
      <c r="S110" s="242"/>
      <c r="T110" s="287"/>
      <c r="U110" s="288"/>
      <c r="V110" s="286"/>
      <c r="W110" s="256"/>
      <c r="X110" s="243">
        <v>3</v>
      </c>
      <c r="Y110" s="312" t="s">
        <v>330</v>
      </c>
      <c r="Z110" s="312" t="s">
        <v>300</v>
      </c>
      <c r="AA110" s="312" t="s">
        <v>13</v>
      </c>
      <c r="AB110" s="310" t="s">
        <v>463</v>
      </c>
      <c r="AC110" s="324" t="s">
        <v>116</v>
      </c>
      <c r="AD110" s="244">
        <v>108</v>
      </c>
    </row>
    <row r="111" spans="1:30" ht="100.9" customHeight="1" thickBot="1">
      <c r="A111" s="312" t="s">
        <v>320</v>
      </c>
      <c r="B111" s="310" t="s">
        <v>441</v>
      </c>
      <c r="C111" s="326" t="s">
        <v>94</v>
      </c>
      <c r="D111" s="327" t="s">
        <v>257</v>
      </c>
      <c r="E111" s="328">
        <v>44805</v>
      </c>
      <c r="F111" s="330" t="s">
        <v>494</v>
      </c>
      <c r="G111" s="330"/>
      <c r="H111" s="296" t="s">
        <v>34</v>
      </c>
      <c r="I111" s="256"/>
      <c r="J111" s="230"/>
      <c r="K111" s="231"/>
      <c r="L111" s="230"/>
      <c r="M111" s="241"/>
      <c r="N111" s="242"/>
      <c r="O111" s="280"/>
      <c r="P111" s="280"/>
      <c r="Q111" s="281"/>
      <c r="R111" s="241"/>
      <c r="S111" s="242"/>
      <c r="T111" s="287"/>
      <c r="U111" s="288"/>
      <c r="V111" s="286"/>
      <c r="W111" s="256"/>
      <c r="X111" s="249">
        <v>2</v>
      </c>
      <c r="Y111" s="312" t="s">
        <v>330</v>
      </c>
      <c r="Z111" s="312" t="s">
        <v>300</v>
      </c>
      <c r="AA111" s="312" t="s">
        <v>13</v>
      </c>
      <c r="AB111" s="310" t="s">
        <v>463</v>
      </c>
      <c r="AC111" s="324" t="s">
        <v>116</v>
      </c>
      <c r="AD111" s="244">
        <v>109</v>
      </c>
    </row>
    <row r="112" spans="1:30" ht="100.9" customHeight="1" thickBot="1">
      <c r="A112" s="312" t="s">
        <v>320</v>
      </c>
      <c r="B112" s="310" t="s">
        <v>442</v>
      </c>
      <c r="C112" s="326" t="s">
        <v>94</v>
      </c>
      <c r="D112" s="327" t="s">
        <v>258</v>
      </c>
      <c r="E112" s="328">
        <v>44805</v>
      </c>
      <c r="F112" s="330" t="s">
        <v>494</v>
      </c>
      <c r="G112" s="330"/>
      <c r="H112" s="296" t="s">
        <v>34</v>
      </c>
      <c r="I112" s="256"/>
      <c r="J112" s="230"/>
      <c r="K112" s="231"/>
      <c r="L112" s="230"/>
      <c r="M112" s="241"/>
      <c r="N112" s="242"/>
      <c r="O112" s="280"/>
      <c r="P112" s="280"/>
      <c r="Q112" s="281"/>
      <c r="R112" s="241"/>
      <c r="S112" s="242"/>
      <c r="T112" s="287"/>
      <c r="U112" s="288"/>
      <c r="V112" s="286"/>
      <c r="W112" s="256"/>
      <c r="X112" s="249">
        <v>2</v>
      </c>
      <c r="Y112" s="312" t="s">
        <v>330</v>
      </c>
      <c r="Z112" s="312" t="s">
        <v>300</v>
      </c>
      <c r="AA112" s="312" t="s">
        <v>13</v>
      </c>
      <c r="AB112" s="310" t="s">
        <v>463</v>
      </c>
      <c r="AC112" s="324" t="s">
        <v>116</v>
      </c>
      <c r="AD112" s="244">
        <v>110</v>
      </c>
    </row>
    <row r="113" spans="1:30" ht="73.150000000000006" customHeight="1" thickBot="1">
      <c r="A113" s="312" t="s">
        <v>485</v>
      </c>
      <c r="B113" s="310" t="s">
        <v>443</v>
      </c>
      <c r="C113" s="326" t="s">
        <v>259</v>
      </c>
      <c r="D113" s="327" t="s">
        <v>260</v>
      </c>
      <c r="E113" s="328"/>
      <c r="F113" s="342">
        <v>0.29299999999999998</v>
      </c>
      <c r="G113" s="343">
        <v>0.98</v>
      </c>
      <c r="H113" s="296" t="s">
        <v>34</v>
      </c>
      <c r="I113" s="256" t="s">
        <v>508</v>
      </c>
      <c r="J113" s="231"/>
      <c r="K113" s="231"/>
      <c r="L113" s="230"/>
      <c r="M113" s="241"/>
      <c r="N113" s="242"/>
      <c r="O113" s="231"/>
      <c r="P113" s="280"/>
      <c r="Q113" s="281"/>
      <c r="R113" s="241"/>
      <c r="S113" s="242"/>
      <c r="T113" s="287"/>
      <c r="U113" s="288"/>
      <c r="V113" s="286"/>
      <c r="W113" s="256"/>
      <c r="X113" s="249"/>
      <c r="Y113" s="312" t="s">
        <v>307</v>
      </c>
      <c r="Z113" s="312" t="s">
        <v>312</v>
      </c>
      <c r="AA113" s="312" t="s">
        <v>13</v>
      </c>
      <c r="AB113" s="310" t="s">
        <v>463</v>
      </c>
      <c r="AC113" s="324" t="s">
        <v>292</v>
      </c>
      <c r="AD113" s="244">
        <v>111</v>
      </c>
    </row>
    <row r="114" spans="1:30" ht="73.150000000000006" customHeight="1" thickBot="1">
      <c r="A114" s="312" t="s">
        <v>485</v>
      </c>
      <c r="B114" s="310" t="s">
        <v>444</v>
      </c>
      <c r="C114" s="326" t="s">
        <v>261</v>
      </c>
      <c r="D114" s="327" t="s">
        <v>262</v>
      </c>
      <c r="E114" s="328"/>
      <c r="F114" s="342">
        <v>0.3458</v>
      </c>
      <c r="G114" s="343">
        <v>0.99</v>
      </c>
      <c r="H114" s="296" t="s">
        <v>34</v>
      </c>
      <c r="I114" s="256" t="s">
        <v>508</v>
      </c>
      <c r="J114" s="250"/>
      <c r="K114" s="231"/>
      <c r="L114" s="230"/>
      <c r="M114" s="241"/>
      <c r="N114" s="242"/>
      <c r="O114" s="280"/>
      <c r="P114" s="280"/>
      <c r="Q114" s="281"/>
      <c r="R114" s="241"/>
      <c r="S114" s="242"/>
      <c r="T114" s="280"/>
      <c r="U114" s="288"/>
      <c r="V114" s="286"/>
      <c r="W114" s="256"/>
      <c r="X114" s="243"/>
      <c r="Y114" s="312" t="s">
        <v>307</v>
      </c>
      <c r="Z114" s="312" t="s">
        <v>312</v>
      </c>
      <c r="AA114" s="312" t="s">
        <v>13</v>
      </c>
      <c r="AB114" s="310" t="s">
        <v>463</v>
      </c>
      <c r="AC114" s="324" t="s">
        <v>292</v>
      </c>
      <c r="AD114" s="244">
        <v>112</v>
      </c>
    </row>
    <row r="115" spans="1:30" ht="73.150000000000006" customHeight="1" thickBot="1">
      <c r="A115" s="312" t="s">
        <v>485</v>
      </c>
      <c r="B115" s="310" t="s">
        <v>445</v>
      </c>
      <c r="C115" s="326" t="s">
        <v>263</v>
      </c>
      <c r="D115" s="327" t="s">
        <v>264</v>
      </c>
      <c r="E115" s="328"/>
      <c r="F115" s="340">
        <v>2338434.89</v>
      </c>
      <c r="G115" s="341">
        <v>2500000</v>
      </c>
      <c r="H115" s="296" t="s">
        <v>34</v>
      </c>
      <c r="I115" s="256" t="s">
        <v>509</v>
      </c>
      <c r="J115" s="231"/>
      <c r="K115" s="231"/>
      <c r="L115" s="230"/>
      <c r="M115" s="241"/>
      <c r="N115" s="242"/>
      <c r="O115" s="280"/>
      <c r="P115" s="280"/>
      <c r="Q115" s="281"/>
      <c r="R115" s="241"/>
      <c r="S115" s="242"/>
      <c r="T115" s="287"/>
      <c r="U115" s="288"/>
      <c r="V115" s="286"/>
      <c r="W115" s="256"/>
      <c r="X115" s="243"/>
      <c r="Y115" s="312" t="s">
        <v>307</v>
      </c>
      <c r="Z115" s="312" t="s">
        <v>312</v>
      </c>
      <c r="AA115" s="312" t="s">
        <v>13</v>
      </c>
      <c r="AB115" s="310" t="s">
        <v>463</v>
      </c>
      <c r="AC115" s="324" t="s">
        <v>292</v>
      </c>
      <c r="AD115" s="244">
        <v>113</v>
      </c>
    </row>
    <row r="116" spans="1:30" ht="73.150000000000006" customHeight="1" thickBot="1">
      <c r="A116" s="312" t="s">
        <v>485</v>
      </c>
      <c r="B116" s="310" t="s">
        <v>446</v>
      </c>
      <c r="C116" s="326" t="s">
        <v>263</v>
      </c>
      <c r="D116" s="327" t="s">
        <v>265</v>
      </c>
      <c r="E116" s="328"/>
      <c r="F116" s="340">
        <v>1581013.23</v>
      </c>
      <c r="G116" s="341">
        <v>1500000</v>
      </c>
      <c r="H116" s="296" t="s">
        <v>34</v>
      </c>
      <c r="I116" s="256" t="s">
        <v>509</v>
      </c>
      <c r="J116" s="231"/>
      <c r="K116" s="231"/>
      <c r="L116" s="272"/>
      <c r="M116" s="241"/>
      <c r="N116" s="242"/>
      <c r="O116" s="280"/>
      <c r="P116" s="280"/>
      <c r="Q116" s="281"/>
      <c r="R116" s="241"/>
      <c r="S116" s="242"/>
      <c r="T116" s="287"/>
      <c r="U116" s="288"/>
      <c r="V116" s="286"/>
      <c r="W116" s="256"/>
      <c r="X116" s="243"/>
      <c r="Y116" s="312" t="s">
        <v>307</v>
      </c>
      <c r="Z116" s="312" t="s">
        <v>312</v>
      </c>
      <c r="AA116" s="312" t="s">
        <v>13</v>
      </c>
      <c r="AB116" s="310" t="s">
        <v>463</v>
      </c>
      <c r="AC116" s="324" t="s">
        <v>292</v>
      </c>
      <c r="AD116" s="244">
        <v>114</v>
      </c>
    </row>
    <row r="117" spans="1:30" ht="73.150000000000006" customHeight="1" thickBot="1">
      <c r="A117" s="312" t="s">
        <v>485</v>
      </c>
      <c r="B117" s="310" t="s">
        <v>447</v>
      </c>
      <c r="C117" s="326" t="s">
        <v>263</v>
      </c>
      <c r="D117" s="327" t="s">
        <v>266</v>
      </c>
      <c r="E117" s="328"/>
      <c r="F117" s="340">
        <v>170724.22</v>
      </c>
      <c r="G117" s="341">
        <v>80000</v>
      </c>
      <c r="H117" s="296" t="s">
        <v>34</v>
      </c>
      <c r="I117" s="256" t="s">
        <v>603</v>
      </c>
      <c r="J117" s="231"/>
      <c r="K117" s="231"/>
      <c r="L117" s="230"/>
      <c r="M117" s="241"/>
      <c r="N117" s="242"/>
      <c r="O117" s="280"/>
      <c r="P117" s="280"/>
      <c r="Q117" s="281"/>
      <c r="R117" s="241"/>
      <c r="S117" s="242"/>
      <c r="T117" s="287"/>
      <c r="U117" s="287"/>
      <c r="V117" s="286"/>
      <c r="W117" s="256"/>
      <c r="X117" s="243"/>
      <c r="Y117" s="312" t="s">
        <v>307</v>
      </c>
      <c r="Z117" s="312" t="s">
        <v>312</v>
      </c>
      <c r="AA117" s="312" t="s">
        <v>13</v>
      </c>
      <c r="AB117" s="310" t="s">
        <v>463</v>
      </c>
      <c r="AC117" s="324" t="s">
        <v>292</v>
      </c>
      <c r="AD117" s="244">
        <v>115</v>
      </c>
    </row>
    <row r="118" spans="1:30" ht="73.150000000000006" customHeight="1" thickBot="1">
      <c r="A118" s="312" t="s">
        <v>486</v>
      </c>
      <c r="B118" s="310" t="s">
        <v>448</v>
      </c>
      <c r="C118" s="326" t="s">
        <v>5</v>
      </c>
      <c r="D118" s="327" t="s">
        <v>101</v>
      </c>
      <c r="E118" s="328"/>
      <c r="F118" s="343">
        <v>0.99</v>
      </c>
      <c r="G118" s="343">
        <v>0.99</v>
      </c>
      <c r="H118" s="296" t="s">
        <v>34</v>
      </c>
      <c r="I118" s="256"/>
      <c r="J118" s="303"/>
      <c r="K118" s="231"/>
      <c r="L118" s="230"/>
      <c r="M118" s="241"/>
      <c r="N118" s="242"/>
      <c r="O118" s="280"/>
      <c r="P118" s="280"/>
      <c r="Q118" s="281"/>
      <c r="R118" s="241"/>
      <c r="S118" s="242"/>
      <c r="T118" s="292"/>
      <c r="U118" s="287"/>
      <c r="V118" s="286"/>
      <c r="W118" s="287"/>
      <c r="X118" s="243"/>
      <c r="Y118" s="312" t="s">
        <v>307</v>
      </c>
      <c r="Z118" s="312" t="s">
        <v>312</v>
      </c>
      <c r="AA118" s="312" t="s">
        <v>13</v>
      </c>
      <c r="AB118" s="310" t="s">
        <v>463</v>
      </c>
      <c r="AC118" s="324" t="s">
        <v>292</v>
      </c>
      <c r="AD118" s="244">
        <v>116</v>
      </c>
    </row>
    <row r="119" spans="1:30" ht="73.150000000000006" customHeight="1" thickBot="1">
      <c r="A119" s="312" t="s">
        <v>486</v>
      </c>
      <c r="B119" s="310" t="s">
        <v>449</v>
      </c>
      <c r="C119" s="326" t="s">
        <v>5</v>
      </c>
      <c r="D119" s="327" t="s">
        <v>102</v>
      </c>
      <c r="E119" s="328"/>
      <c r="F119" s="343">
        <v>0.8</v>
      </c>
      <c r="G119" s="343">
        <v>0.8</v>
      </c>
      <c r="H119" s="296" t="s">
        <v>34</v>
      </c>
      <c r="I119" s="256"/>
      <c r="J119" s="231"/>
      <c r="K119" s="231"/>
      <c r="L119" s="230"/>
      <c r="M119" s="241"/>
      <c r="N119" s="242"/>
      <c r="O119" s="280"/>
      <c r="P119" s="280"/>
      <c r="Q119" s="281"/>
      <c r="R119" s="241"/>
      <c r="S119" s="242"/>
      <c r="T119" s="287"/>
      <c r="U119" s="288"/>
      <c r="V119" s="286"/>
      <c r="W119" s="256"/>
      <c r="X119" s="243"/>
      <c r="Y119" s="312" t="s">
        <v>307</v>
      </c>
      <c r="Z119" s="312" t="s">
        <v>312</v>
      </c>
      <c r="AA119" s="312" t="s">
        <v>13</v>
      </c>
      <c r="AB119" s="310" t="s">
        <v>463</v>
      </c>
      <c r="AC119" s="324" t="s">
        <v>292</v>
      </c>
      <c r="AD119" s="244">
        <v>117</v>
      </c>
    </row>
    <row r="120" spans="1:30" ht="73.150000000000006" customHeight="1" thickBot="1">
      <c r="A120" s="312" t="s">
        <v>487</v>
      </c>
      <c r="B120" s="310" t="s">
        <v>450</v>
      </c>
      <c r="C120" s="326" t="s">
        <v>97</v>
      </c>
      <c r="D120" s="327" t="s">
        <v>267</v>
      </c>
      <c r="E120" s="328"/>
      <c r="F120" s="330" t="s">
        <v>506</v>
      </c>
      <c r="G120" s="330" t="s">
        <v>507</v>
      </c>
      <c r="H120" s="296" t="s">
        <v>34</v>
      </c>
      <c r="I120" s="256"/>
      <c r="J120" s="231"/>
      <c r="K120" s="231"/>
      <c r="L120" s="230"/>
      <c r="M120" s="241"/>
      <c r="N120" s="242"/>
      <c r="O120" s="280"/>
      <c r="P120" s="280"/>
      <c r="Q120" s="281"/>
      <c r="R120" s="241"/>
      <c r="S120" s="242"/>
      <c r="T120" s="287"/>
      <c r="U120" s="288"/>
      <c r="V120" s="286"/>
      <c r="W120" s="256"/>
      <c r="X120" s="243"/>
      <c r="Y120" s="312" t="s">
        <v>307</v>
      </c>
      <c r="Z120" s="312" t="s">
        <v>312</v>
      </c>
      <c r="AA120" s="312" t="s">
        <v>13</v>
      </c>
      <c r="AB120" s="310" t="s">
        <v>463</v>
      </c>
      <c r="AC120" s="324" t="s">
        <v>292</v>
      </c>
      <c r="AD120" s="244">
        <v>118</v>
      </c>
    </row>
    <row r="121" spans="1:30" ht="73.150000000000006" customHeight="1" thickBot="1">
      <c r="A121" s="312" t="s">
        <v>487</v>
      </c>
      <c r="B121" s="310" t="s">
        <v>451</v>
      </c>
      <c r="C121" s="326" t="s">
        <v>106</v>
      </c>
      <c r="D121" s="327" t="s">
        <v>489</v>
      </c>
      <c r="E121" s="328"/>
      <c r="F121" s="343">
        <v>0.86</v>
      </c>
      <c r="G121" s="343">
        <v>0.9</v>
      </c>
      <c r="H121" s="296" t="s">
        <v>34</v>
      </c>
      <c r="I121" s="256"/>
      <c r="J121" s="231"/>
      <c r="K121" s="231"/>
      <c r="L121" s="230"/>
      <c r="M121" s="241"/>
      <c r="N121" s="242"/>
      <c r="O121" s="280"/>
      <c r="P121" s="280"/>
      <c r="Q121" s="281"/>
      <c r="R121" s="241"/>
      <c r="S121" s="242"/>
      <c r="T121" s="287"/>
      <c r="U121" s="288"/>
      <c r="V121" s="286"/>
      <c r="W121" s="256"/>
      <c r="X121" s="243"/>
      <c r="Y121" s="312" t="s">
        <v>307</v>
      </c>
      <c r="Z121" s="312" t="s">
        <v>312</v>
      </c>
      <c r="AA121" s="312" t="s">
        <v>13</v>
      </c>
      <c r="AB121" s="310" t="s">
        <v>463</v>
      </c>
      <c r="AC121" s="324" t="s">
        <v>292</v>
      </c>
      <c r="AD121" s="244">
        <v>119</v>
      </c>
    </row>
    <row r="122" spans="1:30" ht="73.150000000000006" customHeight="1" thickBot="1">
      <c r="A122" s="312" t="s">
        <v>487</v>
      </c>
      <c r="B122" s="310" t="s">
        <v>452</v>
      </c>
      <c r="C122" s="326" t="s">
        <v>106</v>
      </c>
      <c r="D122" s="327" t="s">
        <v>490</v>
      </c>
      <c r="E122" s="328"/>
      <c r="F122" s="343">
        <v>0.83</v>
      </c>
      <c r="G122" s="343">
        <v>0.9</v>
      </c>
      <c r="H122" s="296" t="s">
        <v>34</v>
      </c>
      <c r="I122" s="256"/>
      <c r="J122" s="231"/>
      <c r="K122" s="231"/>
      <c r="L122" s="230"/>
      <c r="M122" s="241"/>
      <c r="N122" s="242"/>
      <c r="O122" s="280"/>
      <c r="P122" s="280"/>
      <c r="Q122" s="281"/>
      <c r="R122" s="241"/>
      <c r="S122" s="242"/>
      <c r="T122" s="287"/>
      <c r="U122" s="288"/>
      <c r="V122" s="286"/>
      <c r="W122" s="256"/>
      <c r="X122" s="243"/>
      <c r="Y122" s="312" t="s">
        <v>307</v>
      </c>
      <c r="Z122" s="312" t="s">
        <v>312</v>
      </c>
      <c r="AA122" s="312" t="s">
        <v>13</v>
      </c>
      <c r="AB122" s="310" t="s">
        <v>463</v>
      </c>
      <c r="AC122" s="324" t="s">
        <v>292</v>
      </c>
      <c r="AD122" s="244">
        <v>120</v>
      </c>
    </row>
    <row r="123" spans="1:30" ht="73.150000000000006" customHeight="1" thickBot="1">
      <c r="A123" s="312" t="s">
        <v>487</v>
      </c>
      <c r="B123" s="310" t="s">
        <v>453</v>
      </c>
      <c r="C123" s="326" t="s">
        <v>106</v>
      </c>
      <c r="D123" s="327" t="s">
        <v>491</v>
      </c>
      <c r="E123" s="328"/>
      <c r="F123" s="343">
        <v>0.51</v>
      </c>
      <c r="G123" s="343">
        <v>0.51</v>
      </c>
      <c r="H123" s="296" t="s">
        <v>34</v>
      </c>
      <c r="I123" s="256"/>
      <c r="J123" s="231"/>
      <c r="K123" s="231"/>
      <c r="L123" s="230"/>
      <c r="M123" s="241"/>
      <c r="N123" s="242"/>
      <c r="O123" s="280"/>
      <c r="P123" s="280"/>
      <c r="Q123" s="281"/>
      <c r="R123" s="241"/>
      <c r="S123" s="242"/>
      <c r="T123" s="287"/>
      <c r="U123" s="296"/>
      <c r="V123" s="286"/>
      <c r="W123" s="256"/>
      <c r="X123" s="243"/>
      <c r="Y123" s="312" t="s">
        <v>307</v>
      </c>
      <c r="Z123" s="312" t="s">
        <v>312</v>
      </c>
      <c r="AA123" s="312" t="s">
        <v>13</v>
      </c>
      <c r="AB123" s="310" t="s">
        <v>463</v>
      </c>
      <c r="AC123" s="324" t="s">
        <v>292</v>
      </c>
      <c r="AD123" s="244">
        <v>121</v>
      </c>
    </row>
    <row r="124" spans="1:30" ht="73.150000000000006" customHeight="1" thickBot="1">
      <c r="A124" s="312" t="s">
        <v>487</v>
      </c>
      <c r="B124" s="310" t="s">
        <v>454</v>
      </c>
      <c r="C124" s="326" t="s">
        <v>268</v>
      </c>
      <c r="D124" s="327" t="s">
        <v>269</v>
      </c>
      <c r="E124" s="328">
        <v>44896</v>
      </c>
      <c r="F124" s="330"/>
      <c r="G124" s="339"/>
      <c r="H124" s="296" t="s">
        <v>38</v>
      </c>
      <c r="I124" s="256"/>
      <c r="J124" s="231"/>
      <c r="K124" s="231"/>
      <c r="L124" s="230"/>
      <c r="M124" s="241"/>
      <c r="N124" s="242"/>
      <c r="O124" s="280"/>
      <c r="P124" s="280"/>
      <c r="Q124" s="281"/>
      <c r="R124" s="241"/>
      <c r="S124" s="242"/>
      <c r="T124" s="287"/>
      <c r="U124" s="288"/>
      <c r="V124" s="286"/>
      <c r="W124" s="256"/>
      <c r="X124" s="243">
        <v>3</v>
      </c>
      <c r="Y124" s="312" t="s">
        <v>307</v>
      </c>
      <c r="Z124" s="312" t="s">
        <v>312</v>
      </c>
      <c r="AA124" s="312" t="s">
        <v>13</v>
      </c>
      <c r="AB124" s="310" t="s">
        <v>463</v>
      </c>
      <c r="AC124" s="324" t="s">
        <v>292</v>
      </c>
      <c r="AD124" s="244">
        <v>122</v>
      </c>
    </row>
    <row r="125" spans="1:30" ht="73.150000000000006" customHeight="1" thickBot="1">
      <c r="A125" s="312" t="s">
        <v>307</v>
      </c>
      <c r="B125" s="310" t="s">
        <v>455</v>
      </c>
      <c r="C125" s="326" t="s">
        <v>270</v>
      </c>
      <c r="D125" s="327" t="s">
        <v>271</v>
      </c>
      <c r="E125" s="328">
        <v>44835</v>
      </c>
      <c r="F125" s="330"/>
      <c r="G125" s="330"/>
      <c r="H125" s="296" t="s">
        <v>38</v>
      </c>
      <c r="I125" s="256"/>
      <c r="J125" s="231"/>
      <c r="K125" s="231"/>
      <c r="L125" s="230"/>
      <c r="M125" s="241"/>
      <c r="N125" s="242"/>
      <c r="O125" s="280"/>
      <c r="P125" s="280"/>
      <c r="Q125" s="281"/>
      <c r="R125" s="241"/>
      <c r="S125" s="242"/>
      <c r="T125" s="287"/>
      <c r="U125" s="288"/>
      <c r="V125" s="286"/>
      <c r="W125" s="256"/>
      <c r="X125" s="243">
        <v>3</v>
      </c>
      <c r="Y125" s="312" t="s">
        <v>307</v>
      </c>
      <c r="Z125" s="312" t="s">
        <v>312</v>
      </c>
      <c r="AA125" s="312" t="s">
        <v>13</v>
      </c>
      <c r="AB125" s="310" t="s">
        <v>463</v>
      </c>
      <c r="AC125" s="324" t="s">
        <v>292</v>
      </c>
      <c r="AD125" s="244">
        <v>123</v>
      </c>
    </row>
    <row r="126" spans="1:30" ht="117.6" customHeight="1" thickBot="1">
      <c r="A126" s="312" t="s">
        <v>315</v>
      </c>
      <c r="B126" s="310" t="s">
        <v>456</v>
      </c>
      <c r="C126" s="326" t="s">
        <v>98</v>
      </c>
      <c r="D126" s="327" t="s">
        <v>99</v>
      </c>
      <c r="E126" s="328" t="s">
        <v>289</v>
      </c>
      <c r="F126" s="339" t="s">
        <v>586</v>
      </c>
      <c r="G126" s="330"/>
      <c r="H126" s="296" t="s">
        <v>34</v>
      </c>
      <c r="I126" s="256" t="s">
        <v>585</v>
      </c>
      <c r="J126" s="231"/>
      <c r="K126" s="231"/>
      <c r="L126" s="230"/>
      <c r="M126" s="241"/>
      <c r="N126" s="242"/>
      <c r="O126" s="280"/>
      <c r="P126" s="280"/>
      <c r="Q126" s="281"/>
      <c r="R126" s="241"/>
      <c r="S126" s="242"/>
      <c r="T126" s="287"/>
      <c r="U126" s="288"/>
      <c r="V126" s="286"/>
      <c r="W126" s="256"/>
      <c r="X126" s="243"/>
      <c r="Y126" s="312" t="s">
        <v>330</v>
      </c>
      <c r="Z126" s="312" t="s">
        <v>295</v>
      </c>
      <c r="AA126" s="312" t="s">
        <v>13</v>
      </c>
      <c r="AB126" s="310" t="s">
        <v>464</v>
      </c>
      <c r="AC126" s="324" t="s">
        <v>290</v>
      </c>
      <c r="AD126" s="244">
        <v>124</v>
      </c>
    </row>
    <row r="127" spans="1:30" ht="117.6" customHeight="1" thickBot="1">
      <c r="A127" s="312" t="s">
        <v>315</v>
      </c>
      <c r="B127" s="310" t="s">
        <v>457</v>
      </c>
      <c r="C127" s="326" t="s">
        <v>272</v>
      </c>
      <c r="D127" s="327" t="s">
        <v>273</v>
      </c>
      <c r="E127" s="328">
        <v>44743</v>
      </c>
      <c r="F127" s="330" t="s">
        <v>546</v>
      </c>
      <c r="G127" s="330"/>
      <c r="H127" s="296" t="s">
        <v>34</v>
      </c>
      <c r="I127" s="256"/>
      <c r="J127" s="231"/>
      <c r="K127" s="231"/>
      <c r="L127" s="230"/>
      <c r="M127" s="241"/>
      <c r="N127" s="242"/>
      <c r="O127" s="280"/>
      <c r="P127" s="280"/>
      <c r="Q127" s="281"/>
      <c r="R127" s="241"/>
      <c r="S127" s="242"/>
      <c r="T127" s="287"/>
      <c r="U127" s="288"/>
      <c r="V127" s="286"/>
      <c r="W127" s="256"/>
      <c r="X127" s="243">
        <v>2</v>
      </c>
      <c r="Y127" s="312" t="s">
        <v>330</v>
      </c>
      <c r="Z127" s="312" t="s">
        <v>295</v>
      </c>
      <c r="AA127" s="312" t="s">
        <v>13</v>
      </c>
      <c r="AB127" s="310" t="s">
        <v>464</v>
      </c>
      <c r="AC127" s="324" t="s">
        <v>290</v>
      </c>
      <c r="AD127" s="244">
        <v>125</v>
      </c>
    </row>
    <row r="128" spans="1:30" ht="73.150000000000006" customHeight="1" thickBot="1">
      <c r="A128" s="312" t="s">
        <v>324</v>
      </c>
      <c r="B128" s="310" t="s">
        <v>458</v>
      </c>
      <c r="C128" s="326" t="s">
        <v>100</v>
      </c>
      <c r="D128" s="327" t="s">
        <v>274</v>
      </c>
      <c r="E128" s="328">
        <v>44986</v>
      </c>
      <c r="F128" s="288" t="s">
        <v>503</v>
      </c>
      <c r="G128" s="330"/>
      <c r="H128" s="296" t="s">
        <v>34</v>
      </c>
      <c r="I128" s="256"/>
      <c r="J128" s="231"/>
      <c r="K128" s="231"/>
      <c r="L128" s="230"/>
      <c r="M128" s="241"/>
      <c r="N128" s="242"/>
      <c r="O128" s="280"/>
      <c r="P128" s="280"/>
      <c r="Q128" s="281"/>
      <c r="R128" s="241"/>
      <c r="S128" s="242"/>
      <c r="T128" s="287"/>
      <c r="U128" s="296"/>
      <c r="V128" s="286"/>
      <c r="W128" s="256"/>
      <c r="X128" s="243">
        <v>4</v>
      </c>
      <c r="Y128" s="312" t="s">
        <v>330</v>
      </c>
      <c r="Z128" s="312" t="s">
        <v>304</v>
      </c>
      <c r="AA128" s="312" t="s">
        <v>13</v>
      </c>
      <c r="AB128" s="310" t="s">
        <v>464</v>
      </c>
      <c r="AC128" s="324" t="s">
        <v>290</v>
      </c>
      <c r="AD128" s="244">
        <v>126</v>
      </c>
    </row>
    <row r="129" spans="1:30" ht="73.150000000000006" customHeight="1" thickBot="1">
      <c r="A129" s="312" t="s">
        <v>314</v>
      </c>
      <c r="B129" s="310" t="s">
        <v>459</v>
      </c>
      <c r="C129" s="326" t="s">
        <v>93</v>
      </c>
      <c r="D129" s="327" t="s">
        <v>275</v>
      </c>
      <c r="E129" s="328">
        <v>44866</v>
      </c>
      <c r="F129" s="330" t="s">
        <v>523</v>
      </c>
      <c r="G129" s="330"/>
      <c r="H129" s="296" t="s">
        <v>38</v>
      </c>
      <c r="I129" s="256"/>
      <c r="J129" s="231"/>
      <c r="K129" s="231"/>
      <c r="L129" s="230"/>
      <c r="M129" s="241"/>
      <c r="N129" s="242"/>
      <c r="O129" s="280"/>
      <c r="P129" s="280"/>
      <c r="Q129" s="281"/>
      <c r="R129" s="241"/>
      <c r="S129" s="242"/>
      <c r="T129" s="287"/>
      <c r="U129" s="288"/>
      <c r="V129" s="286"/>
      <c r="W129" s="256"/>
      <c r="X129" s="243">
        <v>3</v>
      </c>
      <c r="Y129" s="312" t="s">
        <v>330</v>
      </c>
      <c r="Z129" s="312" t="s">
        <v>294</v>
      </c>
      <c r="AA129" s="312" t="s">
        <v>13</v>
      </c>
      <c r="AB129" s="310" t="s">
        <v>465</v>
      </c>
      <c r="AC129" s="324" t="s">
        <v>290</v>
      </c>
      <c r="AD129" s="244">
        <v>127</v>
      </c>
    </row>
    <row r="130" spans="1:30" ht="73.150000000000006" customHeight="1" thickBot="1">
      <c r="A130" s="312" t="s">
        <v>314</v>
      </c>
      <c r="B130" s="310" t="s">
        <v>460</v>
      </c>
      <c r="C130" s="326" t="s">
        <v>276</v>
      </c>
      <c r="D130" s="327" t="s">
        <v>277</v>
      </c>
      <c r="E130" s="328">
        <v>44805</v>
      </c>
      <c r="F130" s="330" t="s">
        <v>524</v>
      </c>
      <c r="G130" s="330"/>
      <c r="H130" s="296" t="s">
        <v>38</v>
      </c>
      <c r="I130" s="256"/>
      <c r="J130" s="231"/>
      <c r="K130" s="231"/>
      <c r="L130" s="230"/>
      <c r="M130" s="241"/>
      <c r="N130" s="242"/>
      <c r="O130" s="280"/>
      <c r="P130" s="280"/>
      <c r="Q130" s="281"/>
      <c r="R130" s="241"/>
      <c r="S130" s="242"/>
      <c r="T130" s="287"/>
      <c r="U130" s="296"/>
      <c r="V130" s="286"/>
      <c r="W130" s="256"/>
      <c r="X130" s="243">
        <v>2</v>
      </c>
      <c r="Y130" s="312" t="s">
        <v>330</v>
      </c>
      <c r="Z130" s="312" t="s">
        <v>294</v>
      </c>
      <c r="AA130" s="312" t="s">
        <v>13</v>
      </c>
      <c r="AB130" s="310" t="s">
        <v>465</v>
      </c>
      <c r="AC130" s="324" t="s">
        <v>290</v>
      </c>
      <c r="AD130" s="244">
        <v>128</v>
      </c>
    </row>
    <row r="131" spans="1:30" ht="73.150000000000006" customHeight="1" thickBot="1">
      <c r="A131" s="312" t="s">
        <v>314</v>
      </c>
      <c r="B131" s="310" t="s">
        <v>461</v>
      </c>
      <c r="C131" s="326" t="s">
        <v>137</v>
      </c>
      <c r="D131" s="327" t="s">
        <v>278</v>
      </c>
      <c r="E131" s="328">
        <v>44805</v>
      </c>
      <c r="F131" s="330" t="s">
        <v>597</v>
      </c>
      <c r="G131" s="330"/>
      <c r="H131" s="296" t="s">
        <v>34</v>
      </c>
      <c r="I131" s="256"/>
      <c r="J131" s="231"/>
      <c r="K131" s="231"/>
      <c r="L131" s="230"/>
      <c r="M131" s="241"/>
      <c r="N131" s="242"/>
      <c r="O131" s="280"/>
      <c r="P131" s="280"/>
      <c r="Q131" s="281"/>
      <c r="R131" s="241"/>
      <c r="S131" s="242"/>
      <c r="T131" s="287"/>
      <c r="U131" s="288"/>
      <c r="V131" s="286"/>
      <c r="W131" s="256"/>
      <c r="X131" s="243">
        <v>2</v>
      </c>
      <c r="Y131" s="312" t="s">
        <v>330</v>
      </c>
      <c r="Z131" s="312" t="s">
        <v>294</v>
      </c>
      <c r="AA131" s="312" t="s">
        <v>13</v>
      </c>
      <c r="AB131" s="310" t="s">
        <v>465</v>
      </c>
      <c r="AC131" s="324" t="s">
        <v>290</v>
      </c>
      <c r="AD131" s="244">
        <v>129</v>
      </c>
    </row>
    <row r="150" spans="1:1" ht="97.9" customHeight="1">
      <c r="A150" s="314" t="s">
        <v>24</v>
      </c>
    </row>
    <row r="151" spans="1:1" ht="97.9" customHeight="1">
      <c r="A151" s="314" t="s">
        <v>25</v>
      </c>
    </row>
    <row r="152" spans="1:1" ht="97.9" customHeight="1">
      <c r="A152" s="314" t="s">
        <v>26</v>
      </c>
    </row>
    <row r="153" spans="1:1" ht="97.9" customHeight="1">
      <c r="A153" s="314" t="s">
        <v>27</v>
      </c>
    </row>
    <row r="154" spans="1:1" ht="97.9" customHeight="1">
      <c r="A154" s="314" t="s">
        <v>28</v>
      </c>
    </row>
    <row r="155" spans="1:1" ht="97.9" customHeight="1">
      <c r="A155" s="314" t="s">
        <v>29</v>
      </c>
    </row>
    <row r="156" spans="1:1" ht="97.9" customHeight="1">
      <c r="A156" s="314" t="s">
        <v>30</v>
      </c>
    </row>
    <row r="157" spans="1:1" ht="97.9" customHeight="1">
      <c r="A157" s="314" t="s">
        <v>31</v>
      </c>
    </row>
    <row r="158" spans="1:1" ht="97.9" customHeight="1">
      <c r="A158" s="314" t="s">
        <v>32</v>
      </c>
    </row>
    <row r="159" spans="1:1" ht="97.9" customHeight="1">
      <c r="A159" s="314" t="s">
        <v>33</v>
      </c>
    </row>
    <row r="160" spans="1:1" ht="97.9" customHeight="1">
      <c r="A160" s="253"/>
    </row>
    <row r="161" spans="1:1" ht="97.9" customHeight="1">
      <c r="A161" s="253"/>
    </row>
    <row r="162" spans="1:1" ht="97.9" customHeight="1">
      <c r="A162" s="253"/>
    </row>
    <row r="163" spans="1:1" ht="97.9" customHeight="1">
      <c r="A163" s="254"/>
    </row>
    <row r="164" spans="1:1" ht="97.9" customHeight="1">
      <c r="A164" s="254"/>
    </row>
    <row r="165" spans="1:1" ht="97.9" customHeight="1">
      <c r="A165" s="253"/>
    </row>
    <row r="166" spans="1:1" ht="97.9" customHeight="1">
      <c r="A166" s="253"/>
    </row>
    <row r="167" spans="1:1" ht="97.9" customHeight="1">
      <c r="A167" s="253"/>
    </row>
    <row r="168" spans="1:1" ht="97.9" customHeight="1">
      <c r="A168" s="255" t="s">
        <v>25</v>
      </c>
    </row>
    <row r="169" spans="1:1" ht="97.9" customHeight="1">
      <c r="A169" s="255" t="s">
        <v>34</v>
      </c>
    </row>
    <row r="170" spans="1:1" ht="97.9" customHeight="1">
      <c r="A170" s="255" t="s">
        <v>35</v>
      </c>
    </row>
    <row r="171" spans="1:1" ht="97.9" customHeight="1">
      <c r="A171" s="255" t="s">
        <v>29</v>
      </c>
    </row>
    <row r="172" spans="1:1" ht="97.9" customHeight="1">
      <c r="A172" s="255" t="s">
        <v>36</v>
      </c>
    </row>
    <row r="173" spans="1:1" ht="97.9" customHeight="1">
      <c r="A173" s="315" t="s">
        <v>33</v>
      </c>
    </row>
    <row r="174" spans="1:1" ht="97.9" customHeight="1">
      <c r="A174" s="255" t="s">
        <v>38</v>
      </c>
    </row>
    <row r="175" spans="1:1" ht="97.9" customHeight="1">
      <c r="A175" s="255" t="s">
        <v>37</v>
      </c>
    </row>
    <row r="176" spans="1:1" ht="97.9" customHeight="1">
      <c r="A176" s="255" t="s">
        <v>32</v>
      </c>
    </row>
  </sheetData>
  <sheetProtection selectLockedCells="1" autoFilter="0" pivotTables="0"/>
  <autoFilter ref="A2:AE131"/>
  <sortState ref="A3:AD131">
    <sortCondition ref="AD3:AD131"/>
  </sortState>
  <mergeCells count="4">
    <mergeCell ref="F1:I1"/>
    <mergeCell ref="J1:N1"/>
    <mergeCell ref="O1:S1"/>
    <mergeCell ref="T1:W1"/>
  </mergeCells>
  <conditionalFormatting sqref="R3:R131 M3:M131 H3:H131">
    <cfRule type="containsText" dxfId="3962" priority="1861" operator="containsText" text="Deferred">
      <formula>NOT(ISERROR(SEARCH("Deferred",H3)))</formula>
    </cfRule>
    <cfRule type="containsText" dxfId="3961" priority="1863" operator="containsText" text="Update Not Provided">
      <formula>NOT(ISERROR(SEARCH("Update Not Provided",H3)))</formula>
    </cfRule>
    <cfRule type="containsText" dxfId="3960" priority="1864" operator="containsText" text="Not Yet Due">
      <formula>NOT(ISERROR(SEARCH("Not Yet Due",H3)))</formula>
    </cfRule>
    <cfRule type="containsText" dxfId="3959" priority="1865" operator="containsText" text="Deleted">
      <formula>NOT(ISERROR(SEARCH("Deleted",H3)))</formula>
    </cfRule>
    <cfRule type="containsText" dxfId="3958" priority="1866" operator="containsText" text="Completed Behind Schedule">
      <formula>NOT(ISERROR(SEARCH("Completed Behind Schedule",H3)))</formula>
    </cfRule>
    <cfRule type="containsText" dxfId="3957" priority="1867" operator="containsText" text="Off Target">
      <formula>NOT(ISERROR(SEARCH("Off Target",H3)))</formula>
    </cfRule>
    <cfRule type="containsText" dxfId="3956" priority="1868" operator="containsText" text="In Danger of Falling Behind Target">
      <formula>NOT(ISERROR(SEARCH("In Danger of Falling Behind Target",H3)))</formula>
    </cfRule>
    <cfRule type="containsText" dxfId="3955" priority="1869" operator="containsText" text="Fully Achieved">
      <formula>NOT(ISERROR(SEARCH("Fully Achieved",H3)))</formula>
    </cfRule>
    <cfRule type="containsText" dxfId="3954" priority="1870" operator="containsText" text="On track to be achieved">
      <formula>NOT(ISERROR(SEARCH("On track to be achieved",H3)))</formula>
    </cfRule>
  </conditionalFormatting>
  <conditionalFormatting sqref="V3:V131">
    <cfRule type="containsText" dxfId="3953" priority="795" operator="containsText" text="Deleted">
      <formula>NOT(ISERROR(SEARCH("Deleted",V3)))</formula>
    </cfRule>
    <cfRule type="containsText" dxfId="3952" priority="796" operator="containsText" text="Deferred">
      <formula>NOT(ISERROR(SEARCH("Deferred",V3)))</formula>
    </cfRule>
    <cfRule type="containsText" dxfId="3951" priority="797" operator="containsText" text="Completion date within reasonable tolerance">
      <formula>NOT(ISERROR(SEARCH("Completion date within reasonable tolerance",V3)))</formula>
    </cfRule>
    <cfRule type="containsText" dxfId="3950" priority="798" operator="containsText" text="completed significantly after target deadline">
      <formula>NOT(ISERROR(SEARCH("completed significantly after target deadline",V3)))</formula>
    </cfRule>
    <cfRule type="containsText" dxfId="3949" priority="799" operator="containsText" text="Off target">
      <formula>NOT(ISERROR(SEARCH("Off target",V3)))</formula>
    </cfRule>
    <cfRule type="containsText" dxfId="3948" priority="800" operator="containsText" text="Target partially met">
      <formula>NOT(ISERROR(SEARCH("Target partially met",V3)))</formula>
    </cfRule>
    <cfRule type="containsText" dxfId="3947" priority="801" operator="containsText" text="Numerical outturn within 10% tolerance">
      <formula>NOT(ISERROR(SEARCH("Numerical outturn within 10% tolerance",V3)))</formula>
    </cfRule>
    <cfRule type="containsText" dxfId="3946" priority="802" operator="containsText" text="Numerical outturn within 5% Tolerance">
      <formula>NOT(ISERROR(SEARCH("Numerical outturn within 5% Tolerance",V3)))</formula>
    </cfRule>
    <cfRule type="containsText" dxfId="3945" priority="803" operator="containsText" text="Fully Achieved">
      <formula>NOT(ISERROR(SEARCH("Fully Achieved",V3)))</formula>
    </cfRule>
    <cfRule type="containsText" dxfId="3944" priority="804" operator="containsText" text="Update Not Provided">
      <formula>NOT(ISERROR(SEARCH("Update Not Provided",V3)))</formula>
    </cfRule>
    <cfRule type="containsText" dxfId="3943" priority="805" operator="containsText" text="Deferred">
      <formula>NOT(ISERROR(SEARCH("Deferred",V3)))</formula>
    </cfRule>
    <cfRule type="containsText" dxfId="3942" priority="806" operator="containsText" text="Update Not Provided">
      <formula>NOT(ISERROR(SEARCH("Update Not Provided",V3)))</formula>
    </cfRule>
    <cfRule type="containsText" dxfId="3941" priority="807" operator="containsText" text="Not Yet Due">
      <formula>NOT(ISERROR(SEARCH("Not Yet Due",V3)))</formula>
    </cfRule>
    <cfRule type="containsText" dxfId="3940" priority="808" operator="containsText" text="Deleted">
      <formula>NOT(ISERROR(SEARCH("Deleted",V3)))</formula>
    </cfRule>
    <cfRule type="containsText" dxfId="3939" priority="809" operator="containsText" text="Completed Behind Schedule">
      <formula>NOT(ISERROR(SEARCH("Completed Behind Schedule",V3)))</formula>
    </cfRule>
    <cfRule type="containsText" dxfId="3938" priority="810" operator="containsText" text="Off Target">
      <formula>NOT(ISERROR(SEARCH("Off Target",V3)))</formula>
    </cfRule>
    <cfRule type="containsText" dxfId="3937" priority="811" operator="containsText" text="In Danger of Falling Behind Target">
      <formula>NOT(ISERROR(SEARCH("In Danger of Falling Behind Target",V3)))</formula>
    </cfRule>
    <cfRule type="containsText" dxfId="3936" priority="812" operator="containsText" text="Fully Achieved">
      <formula>NOT(ISERROR(SEARCH("Fully Achieved",V3)))</formula>
    </cfRule>
    <cfRule type="containsText" dxfId="3935" priority="813" operator="containsText" text="On track to be achieved">
      <formula>NOT(ISERROR(SEARCH("On track to be achieved",V3)))</formula>
    </cfRule>
  </conditionalFormatting>
  <dataValidations xWindow="1406" yWindow="834" count="2">
    <dataValidation type="list" allowBlank="1" showInputMessage="1" showErrorMessage="1" promptTitle="Is target on track?" prompt="Please choose an option from the drop down list that best describes the current situation for this target." sqref="V3:V131">
      <formula1>$A$150:$A$159</formula1>
    </dataValidation>
    <dataValidation type="list" allowBlank="1" showInputMessage="1" showErrorMessage="1" promptTitle="Is target on track?" prompt="Please choose an option from the drop down list that best describes the current situation for this target." sqref="R3:R131 M3:M131 H3:H131">
      <formula1>$A$168:$A$176</formula1>
    </dataValidation>
  </dataValidations>
  <pageMargins left="0.23622047244094491" right="0.23622047244094491" top="0.74803149606299213" bottom="0.74803149606299213" header="0.31496062992125984" footer="0.31496062992125984"/>
  <pageSetup paperSize="8" scale="61" fitToHeight="0"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9"/>
  <sheetViews>
    <sheetView workbookViewId="0"/>
  </sheetViews>
  <sheetFormatPr defaultColWidth="9.28515625" defaultRowHeight="15"/>
  <cols>
    <col min="1" max="1" width="12.7109375" style="101" customWidth="1"/>
    <col min="2" max="2" width="55.42578125" style="101" customWidth="1"/>
    <col min="3" max="3" width="46.5703125" style="124" customWidth="1"/>
    <col min="4" max="10" width="26.28515625" style="101" customWidth="1"/>
    <col min="11" max="14" width="9.28515625" style="99" customWidth="1"/>
    <col min="15" max="15" width="16.5703125" style="99" hidden="1" customWidth="1"/>
    <col min="16" max="19" width="9.28515625" style="99" hidden="1" customWidth="1"/>
    <col min="20" max="20" width="24.7109375" style="99" hidden="1" customWidth="1"/>
    <col min="21" max="25" width="9.28515625" style="99" hidden="1" customWidth="1"/>
    <col min="26" max="26" width="0" style="99" hidden="1" customWidth="1"/>
    <col min="27" max="46" width="9.28515625" style="99"/>
    <col min="47" max="16384" width="9.28515625" style="101"/>
  </cols>
  <sheetData>
    <row r="1" spans="1:46" s="91" customFormat="1" ht="24" customHeight="1">
      <c r="A1" s="90" t="s">
        <v>54</v>
      </c>
      <c r="C1" s="92"/>
    </row>
    <row r="2" spans="1:46" s="94" customFormat="1" ht="60.75">
      <c r="A2" s="133" t="s">
        <v>73</v>
      </c>
      <c r="B2" s="133" t="s">
        <v>0</v>
      </c>
      <c r="C2" s="133" t="s">
        <v>1</v>
      </c>
      <c r="D2" s="134" t="s">
        <v>74</v>
      </c>
      <c r="E2" s="134" t="s">
        <v>75</v>
      </c>
      <c r="F2" s="134" t="s">
        <v>76</v>
      </c>
      <c r="G2" s="134" t="s">
        <v>77</v>
      </c>
      <c r="H2" s="134" t="s">
        <v>78</v>
      </c>
      <c r="I2" s="134" t="s">
        <v>79</v>
      </c>
      <c r="J2" s="134" t="s">
        <v>80</v>
      </c>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row>
    <row r="3" spans="1:46" ht="99.75" customHeight="1" thickBot="1">
      <c r="A3" s="114" t="e">
        <f>'1. All Data'!#REF!</f>
        <v>#REF!</v>
      </c>
      <c r="B3" s="128" t="e">
        <f>'1. All Data'!#REF!</f>
        <v>#REF!</v>
      </c>
      <c r="C3" s="130" t="e">
        <f>'1. All Data'!#REF!</f>
        <v>#REF!</v>
      </c>
      <c r="D3" s="125" t="e">
        <f>'1. All Data'!#REF!</f>
        <v>#REF!</v>
      </c>
      <c r="E3" s="131"/>
      <c r="F3" s="126" t="e">
        <f>'1. All Data'!#REF!</f>
        <v>#REF!</v>
      </c>
      <c r="G3" s="132"/>
      <c r="H3" s="125" t="e">
        <f>'1. All Data'!#REF!</f>
        <v>#REF!</v>
      </c>
      <c r="I3" s="132"/>
      <c r="J3" s="125" t="e">
        <f>'1. All Data'!#REF!</f>
        <v>#REF!</v>
      </c>
      <c r="O3" s="100" t="s">
        <v>82</v>
      </c>
    </row>
    <row r="4" spans="1:46" ht="99.75" customHeight="1" thickTop="1" thickBot="1">
      <c r="A4" s="96" t="str">
        <f>'1. All Data'!B3</f>
        <v>CR01</v>
      </c>
      <c r="B4" s="128" t="str">
        <f>'1. All Data'!C3</f>
        <v>Moving Beyond Communication</v>
      </c>
      <c r="C4" s="129" t="str">
        <f>'1. All Data'!D3</f>
        <v>Conduct a Residents’ Survey</v>
      </c>
      <c r="D4" s="125" t="str">
        <f>'1. All Data'!H3</f>
        <v>On Track to be Achieved</v>
      </c>
      <c r="E4" s="98"/>
      <c r="F4" s="126">
        <f>'1. All Data'!M3</f>
        <v>0</v>
      </c>
      <c r="G4" s="98"/>
      <c r="H4" s="127">
        <f>'1. All Data'!R3</f>
        <v>0</v>
      </c>
      <c r="I4" s="98"/>
      <c r="J4" s="127">
        <f>'1. All Data'!V3</f>
        <v>0</v>
      </c>
      <c r="O4" s="100" t="s">
        <v>84</v>
      </c>
      <c r="Y4" s="98" t="s">
        <v>83</v>
      </c>
    </row>
    <row r="5" spans="1:46" ht="99.75" customHeight="1" thickTop="1" thickBot="1">
      <c r="A5" s="96" t="str">
        <f>'1. All Data'!B4</f>
        <v>CR02</v>
      </c>
      <c r="B5" s="128" t="str">
        <f>'1. All Data'!C4</f>
        <v>Moving Beyond Communication</v>
      </c>
      <c r="C5" s="129" t="str">
        <f>'1. All Data'!D4</f>
        <v>Prepare our Annual Communications Plan</v>
      </c>
      <c r="D5" s="125" t="str">
        <f>'1. All Data'!H4</f>
        <v>Fully Achieved</v>
      </c>
      <c r="E5" s="98"/>
      <c r="F5" s="126">
        <f>'1. All Data'!M4</f>
        <v>0</v>
      </c>
      <c r="G5" s="98"/>
      <c r="H5" s="127">
        <f>'1. All Data'!R4</f>
        <v>0</v>
      </c>
      <c r="I5" s="98"/>
      <c r="J5" s="127">
        <f>'1. All Data'!V4</f>
        <v>0</v>
      </c>
      <c r="O5" s="100" t="s">
        <v>85</v>
      </c>
      <c r="T5" s="102"/>
      <c r="Y5" s="103" t="s">
        <v>86</v>
      </c>
    </row>
    <row r="6" spans="1:46" ht="89.25" thickTop="1" thickBot="1">
      <c r="A6" s="96" t="str">
        <f>'1. All Data'!B5</f>
        <v>CR03</v>
      </c>
      <c r="B6" s="128" t="str">
        <f>'1. All Data'!C5</f>
        <v>Moving Beyond Communication</v>
      </c>
      <c r="C6" s="129" t="str">
        <f>'1. All Data'!D5</f>
        <v xml:space="preserve">Carry out  a review of the Communications, Engagement and Consultation Strategy </v>
      </c>
      <c r="D6" s="125" t="str">
        <f>'1. All Data'!H5</f>
        <v>Not Yet Due</v>
      </c>
      <c r="E6" s="98"/>
      <c r="F6" s="126">
        <f>'1. All Data'!M5</f>
        <v>0</v>
      </c>
      <c r="G6" s="98"/>
      <c r="H6" s="127">
        <f>'1. All Data'!R5</f>
        <v>0</v>
      </c>
      <c r="I6" s="98"/>
      <c r="J6" s="127">
        <f>'1. All Data'!V5</f>
        <v>0</v>
      </c>
      <c r="O6" s="104" t="s">
        <v>81</v>
      </c>
      <c r="T6" s="105" t="s">
        <v>86</v>
      </c>
    </row>
    <row r="7" spans="1:46" ht="99.75" customHeight="1" thickTop="1">
      <c r="A7" s="96" t="str">
        <f>'1. All Data'!B6</f>
        <v>CR04</v>
      </c>
      <c r="B7" s="128" t="str">
        <f>'1. All Data'!C6</f>
        <v>Local approach to Strategic Procurement</v>
      </c>
      <c r="C7" s="129" t="str">
        <f>'1. All Data'!D6</f>
        <v>Review procurement policy to maximise opportunities for local businesses</v>
      </c>
      <c r="D7" s="125" t="str">
        <f>'1. All Data'!H6</f>
        <v>Not Yet Due</v>
      </c>
      <c r="E7" s="98"/>
      <c r="F7" s="126">
        <f>'1. All Data'!M6</f>
        <v>0</v>
      </c>
      <c r="G7" s="98"/>
      <c r="H7" s="127">
        <f>'1. All Data'!R6</f>
        <v>0</v>
      </c>
      <c r="I7" s="98"/>
      <c r="J7" s="127">
        <f>'1. All Data'!V6</f>
        <v>0</v>
      </c>
      <c r="T7" s="105" t="s">
        <v>87</v>
      </c>
    </row>
    <row r="8" spans="1:46" ht="99.75" customHeight="1">
      <c r="A8" s="96" t="str">
        <f>'1. All Data'!B7</f>
        <v>CR05</v>
      </c>
      <c r="B8" s="128" t="str">
        <f>'1. All Data'!C7</f>
        <v>Partnership and Community initiatives</v>
      </c>
      <c r="C8" s="129" t="str">
        <f>'1. All Data'!D7</f>
        <v>Review the Councillors Community Fund to ensure funding projects remain relevant and put forward suggestions for the future use of the scheme</v>
      </c>
      <c r="D8" s="125" t="str">
        <f>'1. All Data'!H7</f>
        <v>Not Yet Due</v>
      </c>
      <c r="E8" s="98"/>
      <c r="F8" s="126">
        <f>'1. All Data'!M7</f>
        <v>0</v>
      </c>
      <c r="G8" s="98"/>
      <c r="H8" s="127">
        <f>'1. All Data'!R7</f>
        <v>0</v>
      </c>
      <c r="I8" s="98"/>
      <c r="J8" s="127">
        <f>'1. All Data'!V7</f>
        <v>0</v>
      </c>
      <c r="T8" s="105" t="s">
        <v>83</v>
      </c>
    </row>
    <row r="9" spans="1:46" ht="99.75" customHeight="1">
      <c r="A9" s="96" t="str">
        <f>'1. All Data'!B8</f>
        <v>CR06</v>
      </c>
      <c r="B9" s="128" t="str">
        <f>'1. All Data'!C8</f>
        <v>Understanding the position in relation to Town Centre recovery</v>
      </c>
      <c r="C9" s="129" t="str">
        <f>'1. All Data'!D8</f>
        <v>Develop a range of data that monitors and tracks information on footfall and car park usage in our High Streets</v>
      </c>
      <c r="D9" s="125" t="str">
        <f>'1. All Data'!H8</f>
        <v>Fully Achieved</v>
      </c>
      <c r="E9" s="97"/>
      <c r="F9" s="126">
        <f>'1. All Data'!M8</f>
        <v>0</v>
      </c>
      <c r="G9" s="98"/>
      <c r="H9" s="127">
        <f>'1. All Data'!R8</f>
        <v>0</v>
      </c>
      <c r="I9" s="98"/>
      <c r="J9" s="127">
        <f>'1. All Data'!V8</f>
        <v>0</v>
      </c>
    </row>
    <row r="10" spans="1:46" ht="99.75" customHeight="1">
      <c r="A10" s="96" t="str">
        <f>'1. All Data'!B9</f>
        <v>CR07</v>
      </c>
      <c r="B10" s="128" t="str">
        <f>'1. All Data'!C9</f>
        <v>Partnership and Community initiatives</v>
      </c>
      <c r="C10" s="129" t="str">
        <f>'1. All Data'!D9</f>
        <v>Work with the Voluntary Sector to develop a post-Covid Voluntary Sector Engagement Strategy in support of our communities</v>
      </c>
      <c r="D10" s="125" t="str">
        <f>'1. All Data'!H9</f>
        <v>On Track to be Achieved</v>
      </c>
      <c r="E10" s="97"/>
      <c r="F10" s="126">
        <f>'1. All Data'!M9</f>
        <v>0</v>
      </c>
      <c r="G10" s="98"/>
      <c r="H10" s="127">
        <f>'1. All Data'!R9</f>
        <v>0</v>
      </c>
      <c r="I10" s="98"/>
      <c r="J10" s="127">
        <f>'1. All Data'!V9</f>
        <v>0</v>
      </c>
    </row>
    <row r="11" spans="1:46" ht="99.75" customHeight="1">
      <c r="A11" s="96" t="str">
        <f>'1. All Data'!B10</f>
        <v>CR08</v>
      </c>
      <c r="B11" s="128" t="str">
        <f>'1. All Data'!C10</f>
        <v>Partnership and Community initiatives</v>
      </c>
      <c r="C11" s="129" t="str">
        <f>'1. All Data'!D10</f>
        <v>Establish a Voluntary Sector Forum</v>
      </c>
      <c r="D11" s="125" t="str">
        <f>'1. All Data'!H10</f>
        <v>Not Yet Due</v>
      </c>
      <c r="E11" s="97"/>
      <c r="F11" s="126">
        <f>'1. All Data'!M10</f>
        <v>0</v>
      </c>
      <c r="G11" s="98"/>
      <c r="H11" s="127">
        <f>'1. All Data'!R10</f>
        <v>0</v>
      </c>
      <c r="I11" s="98"/>
      <c r="J11" s="127">
        <f>'1. All Data'!V10</f>
        <v>0</v>
      </c>
    </row>
    <row r="12" spans="1:46" ht="99.75" customHeight="1">
      <c r="A12" s="96" t="str">
        <f>'1. All Data'!B11</f>
        <v>CR09</v>
      </c>
      <c r="B12" s="128" t="str">
        <f>'1. All Data'!C11</f>
        <v xml:space="preserve">Supporting Sports and Leisure Delivery Partners </v>
      </c>
      <c r="C12" s="129" t="str">
        <f>'1. All Data'!D11</f>
        <v>Identify and respond to appropriate opportunities to support the Birmingham 2022 Commonwealth Games-including the Queen’s Baton Relay and supporting cultural activities</v>
      </c>
      <c r="D12" s="125" t="str">
        <f>'1. All Data'!H11</f>
        <v>On Track to be Achieved</v>
      </c>
      <c r="E12" s="98"/>
      <c r="F12" s="126">
        <f>'1. All Data'!M11</f>
        <v>0</v>
      </c>
      <c r="G12" s="98"/>
      <c r="H12" s="127">
        <f>'1. All Data'!R11</f>
        <v>0</v>
      </c>
      <c r="I12" s="105"/>
      <c r="J12" s="127">
        <f>'1. All Data'!V11</f>
        <v>0</v>
      </c>
    </row>
    <row r="13" spans="1:46" ht="99.75" customHeight="1">
      <c r="A13" s="96" t="str">
        <f>'1. All Data'!B12</f>
        <v>CR10</v>
      </c>
      <c r="B13" s="128" t="str">
        <f>'1. All Data'!C12</f>
        <v xml:space="preserve">Supporting Sports and Leisure Delivery Partners </v>
      </c>
      <c r="C13" s="129" t="str">
        <f>'1. All Data'!D12</f>
        <v>Support partners in progressing the Uttoxeter Sports Hub including receipt of six-monthly progress report from partners and exploring opportunities for financial assistance</v>
      </c>
      <c r="D13" s="125" t="str">
        <f>'1. All Data'!H12</f>
        <v>Not Yet Due</v>
      </c>
      <c r="E13" s="98"/>
      <c r="F13" s="126">
        <f>'1. All Data'!M12</f>
        <v>0</v>
      </c>
      <c r="G13" s="98"/>
      <c r="H13" s="127">
        <f>'1. All Data'!R12</f>
        <v>0</v>
      </c>
      <c r="I13" s="98"/>
      <c r="J13" s="127">
        <f>'1. All Data'!V12</f>
        <v>0</v>
      </c>
    </row>
    <row r="14" spans="1:46" ht="99.75" customHeight="1">
      <c r="A14" s="96" t="str">
        <f>'1. All Data'!B13</f>
        <v>CR11</v>
      </c>
      <c r="B14" s="128" t="str">
        <f>'1. All Data'!C13</f>
        <v>Developing Tourism within the Borough</v>
      </c>
      <c r="C14" s="129" t="str">
        <f>'1. All Data'!D13</f>
        <v>Provide the second year evaluation of the Tourism Strategy</v>
      </c>
      <c r="D14" s="125" t="str">
        <f>'1. All Data'!H13</f>
        <v>Not Yet Due</v>
      </c>
      <c r="E14" s="98"/>
      <c r="F14" s="126">
        <f>'1. All Data'!M13</f>
        <v>0</v>
      </c>
      <c r="G14" s="98"/>
      <c r="H14" s="127">
        <f>'1. All Data'!R13</f>
        <v>0</v>
      </c>
      <c r="I14" s="98"/>
      <c r="J14" s="127">
        <f>'1. All Data'!V13</f>
        <v>0</v>
      </c>
    </row>
    <row r="15" spans="1:46" ht="99.75" customHeight="1">
      <c r="A15" s="96" t="str">
        <f>'1. All Data'!B14</f>
        <v>CR12</v>
      </c>
      <c r="B15" s="128" t="str">
        <f>'1. All Data'!C14</f>
        <v>Developing Tourism within the Borough</v>
      </c>
      <c r="C15" s="129" t="str">
        <f>'1. All Data'!D14</f>
        <v>Commission an audit of current levels of tourism activity in East Staffordshire to underpin the future delivery of events and the support the Council provides to potential partners</v>
      </c>
      <c r="D15" s="125" t="str">
        <f>'1. All Data'!H14</f>
        <v>On Track to be Achieved</v>
      </c>
      <c r="E15" s="98"/>
      <c r="F15" s="126">
        <f>'1. All Data'!M14</f>
        <v>0</v>
      </c>
      <c r="G15" s="98"/>
      <c r="H15" s="127">
        <f>'1. All Data'!R14</f>
        <v>0</v>
      </c>
      <c r="I15" s="98"/>
      <c r="J15" s="127">
        <f>'1. All Data'!V14</f>
        <v>0</v>
      </c>
    </row>
    <row r="16" spans="1:46" ht="99.75" customHeight="1">
      <c r="A16" s="96" t="str">
        <f>'1. All Data'!B15</f>
        <v>CR13</v>
      </c>
      <c r="B16" s="128" t="str">
        <f>'1. All Data'!C15</f>
        <v>Developing Tourism within the Borough</v>
      </c>
      <c r="C16" s="129" t="str">
        <f>'1. All Data'!D15</f>
        <v>Develop a dedicated tourism website and tourism branding to help create an identity for the Borough</v>
      </c>
      <c r="D16" s="125" t="str">
        <f>'1. All Data'!H15</f>
        <v>Not Yet Due</v>
      </c>
      <c r="E16" s="98"/>
      <c r="F16" s="126">
        <f>'1. All Data'!M15</f>
        <v>0</v>
      </c>
      <c r="G16" s="98"/>
      <c r="H16" s="127">
        <f>'1. All Data'!R15</f>
        <v>0</v>
      </c>
      <c r="I16" s="98"/>
      <c r="J16" s="127">
        <f>'1. All Data'!V15</f>
        <v>0</v>
      </c>
    </row>
    <row r="17" spans="1:10" ht="99.75" customHeight="1">
      <c r="A17" s="96" t="str">
        <f>'1. All Data'!B16</f>
        <v>CR14</v>
      </c>
      <c r="B17" s="128" t="str">
        <f>'1. All Data'!C16</f>
        <v>Developing Tourism within the Borough</v>
      </c>
      <c r="C17" s="129" t="str">
        <f>'1. All Data'!D16</f>
        <v>Launch an East Staffordshire Tourism Partnership bringing together local business to share ideas and develop this aspect of the economy</v>
      </c>
      <c r="D17" s="125" t="str">
        <f>'1. All Data'!H16</f>
        <v>Fully Achieved</v>
      </c>
      <c r="E17" s="98"/>
      <c r="F17" s="126">
        <f>'1. All Data'!M16</f>
        <v>0</v>
      </c>
      <c r="G17" s="98"/>
      <c r="H17" s="127">
        <f>'1. All Data'!R16</f>
        <v>0</v>
      </c>
      <c r="I17" s="98"/>
      <c r="J17" s="127">
        <f>'1. All Data'!V16</f>
        <v>0</v>
      </c>
    </row>
    <row r="18" spans="1:10" ht="99.75" customHeight="1">
      <c r="A18" s="96" t="str">
        <f>'1. All Data'!B17</f>
        <v>CR15</v>
      </c>
      <c r="B18" s="128" t="str">
        <f>'1. All Data'!C17</f>
        <v>Cemetery Service Initiatives</v>
      </c>
      <c r="C18" s="129" t="str">
        <f>'1. All Data'!D17</f>
        <v>Provide an enhanced digital presence for the Cemetery</v>
      </c>
      <c r="D18" s="125" t="str">
        <f>'1. All Data'!H17</f>
        <v>On Track to be Achieved</v>
      </c>
      <c r="E18" s="98"/>
      <c r="F18" s="126">
        <f>'1. All Data'!M17</f>
        <v>0</v>
      </c>
      <c r="G18" s="98"/>
      <c r="H18" s="127">
        <f>'1. All Data'!R17</f>
        <v>0</v>
      </c>
      <c r="I18" s="98"/>
      <c r="J18" s="127">
        <f>'1. All Data'!V17</f>
        <v>0</v>
      </c>
    </row>
    <row r="19" spans="1:10" ht="99.75" customHeight="1">
      <c r="A19" s="96" t="str">
        <f>'1. All Data'!B18</f>
        <v>CR16</v>
      </c>
      <c r="B19" s="128" t="str">
        <f>'1. All Data'!C18</f>
        <v>Increase Capacity at Stapenhill Cemetery</v>
      </c>
      <c r="C19" s="129" t="str">
        <f>'1. All Data'!D18</f>
        <v xml:space="preserve">Cabinet report on logistics and options for the Cemetery expansion project  </v>
      </c>
      <c r="D19" s="125" t="str">
        <f>'1. All Data'!H18</f>
        <v>On Track to be Achieved</v>
      </c>
      <c r="E19" s="97"/>
      <c r="F19" s="126">
        <f>'1. All Data'!M18</f>
        <v>0</v>
      </c>
      <c r="G19" s="98"/>
      <c r="H19" s="127">
        <f>'1. All Data'!R18</f>
        <v>0</v>
      </c>
      <c r="I19" s="98"/>
      <c r="J19" s="127">
        <f>'1. All Data'!V18</f>
        <v>0</v>
      </c>
    </row>
    <row r="20" spans="1:10" ht="99.75" customHeight="1">
      <c r="A20" s="96" t="str">
        <f>'1. All Data'!B19</f>
        <v>CR17</v>
      </c>
      <c r="B20" s="128" t="str">
        <f>'1. All Data'!C19</f>
        <v>Market Initiatives</v>
      </c>
      <c r="C20" s="129" t="str">
        <f>'1. All Data'!D19</f>
        <v>Develop and enhance the Outdoor Market programme offer</v>
      </c>
      <c r="D20" s="125" t="str">
        <f>'1. All Data'!H19</f>
        <v>Not Yet Due</v>
      </c>
      <c r="E20" s="97"/>
      <c r="F20" s="126">
        <f>'1. All Data'!M19</f>
        <v>0</v>
      </c>
      <c r="G20" s="98"/>
      <c r="H20" s="127">
        <f>'1. All Data'!R19</f>
        <v>0</v>
      </c>
      <c r="I20" s="98"/>
      <c r="J20" s="127">
        <f>'1. All Data'!V19</f>
        <v>0</v>
      </c>
    </row>
    <row r="21" spans="1:10" ht="99.75" customHeight="1">
      <c r="A21" s="96" t="str">
        <f>'1. All Data'!B20</f>
        <v>CR18</v>
      </c>
      <c r="B21" s="128" t="str">
        <f>'1. All Data'!C20</f>
        <v>Market Hall Development Initiatives</v>
      </c>
      <c r="C21" s="129" t="str">
        <f>'1. All Data'!D20</f>
        <v>Review a sustainable use for the future of the Market Hall</v>
      </c>
      <c r="D21" s="125" t="str">
        <f>'1. All Data'!H20</f>
        <v>On Track to be Achieved</v>
      </c>
      <c r="E21" s="98"/>
      <c r="F21" s="126">
        <f>'1. All Data'!M20</f>
        <v>0</v>
      </c>
      <c r="G21" s="98"/>
      <c r="H21" s="127">
        <f>'1. All Data'!R20</f>
        <v>0</v>
      </c>
      <c r="I21" s="98"/>
      <c r="J21" s="127">
        <f>'1. All Data'!V20</f>
        <v>0</v>
      </c>
    </row>
    <row r="22" spans="1:10" ht="99.75" customHeight="1">
      <c r="A22" s="96" t="str">
        <f>'1. All Data'!B21</f>
        <v>CR19</v>
      </c>
      <c r="B22" s="128" t="str">
        <f>'1. All Data'!C21</f>
        <v>Developing Healthy Lifestyles</v>
      </c>
      <c r="C22" s="129" t="str">
        <f>'1. All Data'!D21</f>
        <v>Working with Better Health Staffordshire, the Council will support the development of this programme and report progress on a quarterly basis</v>
      </c>
      <c r="D22" s="125" t="str">
        <f>'1. All Data'!H21</f>
        <v>On Track to be Achieved</v>
      </c>
      <c r="E22" s="98"/>
      <c r="F22" s="126">
        <f>'1. All Data'!M21</f>
        <v>0</v>
      </c>
      <c r="G22" s="98"/>
      <c r="H22" s="127">
        <f>'1. All Data'!R21</f>
        <v>0</v>
      </c>
      <c r="I22" s="98"/>
      <c r="J22" s="127">
        <f>'1. All Data'!V21</f>
        <v>0</v>
      </c>
    </row>
    <row r="23" spans="1:10" ht="99.75" customHeight="1">
      <c r="A23" s="96" t="str">
        <f>'1. All Data'!B22</f>
        <v>CR20a</v>
      </c>
      <c r="B23" s="128" t="str">
        <f>'1. All Data'!C22</f>
        <v>Major Planning Applications Determined Within 13 Weeks</v>
      </c>
      <c r="C23" s="129" t="str">
        <f>'1. All Data'!D22</f>
        <v>Top Quartile as measured against relevant DLUHC figures</v>
      </c>
      <c r="D23" s="125" t="str">
        <f>'1. All Data'!H22</f>
        <v>In Danger of Falling Behind Target</v>
      </c>
      <c r="E23" s="98"/>
      <c r="F23" s="126">
        <f>'1. All Data'!M22</f>
        <v>0</v>
      </c>
      <c r="G23" s="98"/>
      <c r="H23" s="127">
        <f>'1. All Data'!R22</f>
        <v>0</v>
      </c>
      <c r="I23" s="98"/>
      <c r="J23" s="127">
        <f>'1. All Data'!V22</f>
        <v>0</v>
      </c>
    </row>
    <row r="24" spans="1:10" ht="99.75" customHeight="1">
      <c r="A24" s="96" t="str">
        <f>'1. All Data'!B23</f>
        <v>CR20b</v>
      </c>
      <c r="B24" s="128" t="str">
        <f>'1. All Data'!C23</f>
        <v>Minor Planning Applications Determined Within 8 Weeks</v>
      </c>
      <c r="C24" s="129" t="str">
        <f>'1. All Data'!D23</f>
        <v>Top Quartile as measured against relevant DLUHC figures</v>
      </c>
      <c r="D24" s="125" t="str">
        <f>'1. All Data'!H23</f>
        <v>On Track to be Achieved</v>
      </c>
      <c r="E24" s="98"/>
      <c r="F24" s="126">
        <f>'1. All Data'!M23</f>
        <v>0</v>
      </c>
      <c r="G24" s="98"/>
      <c r="H24" s="127">
        <f>'1. All Data'!R23</f>
        <v>0</v>
      </c>
      <c r="I24" s="98"/>
      <c r="J24" s="127">
        <f>'1. All Data'!V23</f>
        <v>0</v>
      </c>
    </row>
    <row r="25" spans="1:10" ht="99.75" customHeight="1">
      <c r="A25" s="96" t="str">
        <f>'1. All Data'!B24</f>
        <v>CR20c</v>
      </c>
      <c r="B25" s="128" t="str">
        <f>'1. All Data'!C24</f>
        <v>Other Planning Applications Determined in 8 Weeks</v>
      </c>
      <c r="C25" s="129" t="str">
        <f>'1. All Data'!D24</f>
        <v>Top Quartile as measured against relevant DLUHC figures</v>
      </c>
      <c r="D25" s="125" t="str">
        <f>'1. All Data'!H24</f>
        <v>On Track to be Achieved</v>
      </c>
      <c r="E25" s="98"/>
      <c r="F25" s="126">
        <f>'1. All Data'!M24</f>
        <v>0</v>
      </c>
      <c r="G25" s="98"/>
      <c r="H25" s="127">
        <f>'1. All Data'!R24</f>
        <v>0</v>
      </c>
      <c r="I25" s="98"/>
      <c r="J25" s="127">
        <f>'1. All Data'!V24</f>
        <v>0</v>
      </c>
    </row>
    <row r="26" spans="1:10" ht="99.75" customHeight="1">
      <c r="A26" s="96" t="str">
        <f>'1. All Data'!B25</f>
        <v>CR21</v>
      </c>
      <c r="B26" s="128" t="str">
        <f>'1. All Data'!C25</f>
        <v>Maintain Qualitative Performance with Planning Application Determination</v>
      </c>
      <c r="C26" s="129" t="str">
        <f>'1. All Data'!D25</f>
        <v>The proportion of decisions on major applications that are subsequently overturned at appeal is not to exceed 0.5%</v>
      </c>
      <c r="D26" s="125" t="str">
        <f>'1. All Data'!H25</f>
        <v>Not Yet Due</v>
      </c>
      <c r="E26" s="98"/>
      <c r="F26" s="126">
        <f>'1. All Data'!M25</f>
        <v>0</v>
      </c>
      <c r="G26" s="105"/>
      <c r="H26" s="127">
        <f>'1. All Data'!R25</f>
        <v>0</v>
      </c>
      <c r="I26" s="98"/>
      <c r="J26" s="127">
        <f>'1. All Data'!V25</f>
        <v>0</v>
      </c>
    </row>
    <row r="27" spans="1:10" ht="99.75" customHeight="1">
      <c r="A27" s="96" t="str">
        <f>'1. All Data'!B26</f>
        <v>CR22</v>
      </c>
      <c r="B27" s="128" t="str">
        <f>'1. All Data'!C26</f>
        <v>Maintain Qualitative Performance with Planning Application Determination</v>
      </c>
      <c r="C27" s="129" t="str">
        <f>'1. All Data'!D26</f>
        <v>Implement an approach for collating customer feedback post decision notice</v>
      </c>
      <c r="D27" s="125" t="str">
        <f>'1. All Data'!H26</f>
        <v>Fully Achieved</v>
      </c>
      <c r="E27" s="98"/>
      <c r="F27" s="126">
        <f>'1. All Data'!M26</f>
        <v>0</v>
      </c>
      <c r="G27" s="98"/>
      <c r="H27" s="127">
        <f>'1. All Data'!R26</f>
        <v>0</v>
      </c>
      <c r="I27" s="98"/>
      <c r="J27" s="127">
        <f>'1. All Data'!V26</f>
        <v>0</v>
      </c>
    </row>
    <row r="28" spans="1:10" ht="99.75" customHeight="1">
      <c r="A28" s="96" t="str">
        <f>'1. All Data'!B27</f>
        <v>CR23a</v>
      </c>
      <c r="B28" s="128" t="str">
        <f>'1. All Data'!C27</f>
        <v>Keeping Members informed on Planning Matters</v>
      </c>
      <c r="C28" s="129" t="str">
        <f>'1. All Data'!D27</f>
        <v>9 * Planning Committee Member training sessions</v>
      </c>
      <c r="D28" s="125" t="str">
        <f>'1. All Data'!H27</f>
        <v>On Track to be Achieved</v>
      </c>
      <c r="E28" s="97"/>
      <c r="F28" s="126">
        <f>'1. All Data'!M27</f>
        <v>0</v>
      </c>
      <c r="G28" s="98"/>
      <c r="H28" s="127">
        <f>'1. All Data'!R27</f>
        <v>0</v>
      </c>
      <c r="I28" s="98"/>
      <c r="J28" s="127">
        <f>'1. All Data'!V27</f>
        <v>0</v>
      </c>
    </row>
    <row r="29" spans="1:10" ht="99.75" customHeight="1">
      <c r="A29" s="96" t="str">
        <f>'1. All Data'!B28</f>
        <v>CR23b</v>
      </c>
      <c r="B29" s="128" t="str">
        <f>'1. All Data'!C28</f>
        <v>Keeping Members informed on Planning Matters</v>
      </c>
      <c r="C29" s="129" t="str">
        <f>'1. All Data'!D28</f>
        <v>2 * All Member briefing sessions</v>
      </c>
      <c r="D29" s="125" t="str">
        <f>'1. All Data'!H28</f>
        <v>Not Yet Due</v>
      </c>
      <c r="E29" s="98"/>
      <c r="F29" s="126">
        <f>'1. All Data'!M28</f>
        <v>0</v>
      </c>
      <c r="G29" s="106"/>
      <c r="H29" s="127">
        <f>'1. All Data'!R28</f>
        <v>0</v>
      </c>
      <c r="I29" s="98"/>
      <c r="J29" s="127">
        <f>'1. All Data'!V28</f>
        <v>0</v>
      </c>
    </row>
    <row r="30" spans="1:10" ht="99.75" customHeight="1">
      <c r="A30" s="96" t="str">
        <f>'1. All Data'!B29</f>
        <v>CR24</v>
      </c>
      <c r="B30" s="128" t="str">
        <f>'1. All Data'!C29</f>
        <v>Keeping Key Stakeholders informed on Planning Matters</v>
      </c>
      <c r="C30" s="129" t="str">
        <f>'1. All Data'!D29</f>
        <v>Deliver 4 Developer Forums</v>
      </c>
      <c r="D30" s="125" t="str">
        <f>'1. All Data'!H29</f>
        <v>On Track to be Achieved</v>
      </c>
      <c r="E30" s="98"/>
      <c r="F30" s="126">
        <f>'1. All Data'!M29</f>
        <v>0</v>
      </c>
      <c r="G30" s="98"/>
      <c r="H30" s="127">
        <f>'1. All Data'!R29</f>
        <v>0</v>
      </c>
      <c r="I30" s="98"/>
      <c r="J30" s="127">
        <f>'1. All Data'!V29</f>
        <v>0</v>
      </c>
    </row>
    <row r="31" spans="1:10" ht="99.75" customHeight="1">
      <c r="A31" s="96" t="str">
        <f>'1. All Data'!B30</f>
        <v>CR25</v>
      </c>
      <c r="B31" s="128" t="str">
        <f>'1. All Data'!C30</f>
        <v>Deliver transformational regeneration for Burton upon Trent working in partnership with the Burton Town Deal Board</v>
      </c>
      <c r="C31" s="129" t="str">
        <f>'1. All Data'!D30</f>
        <v>Continue to consider the acquisition of the Molson Coors High Street campus</v>
      </c>
      <c r="D31" s="125" t="str">
        <f>'1. All Data'!H30</f>
        <v>On Track to be Achieved</v>
      </c>
      <c r="E31" s="98"/>
      <c r="F31" s="126">
        <f>'1. All Data'!M30</f>
        <v>0</v>
      </c>
      <c r="G31" s="98"/>
      <c r="H31" s="127">
        <f>'1. All Data'!R30</f>
        <v>0</v>
      </c>
      <c r="I31" s="98"/>
      <c r="J31" s="127">
        <f>'1. All Data'!V30</f>
        <v>0</v>
      </c>
    </row>
    <row r="32" spans="1:10" ht="99.75" customHeight="1">
      <c r="A32" s="96" t="str">
        <f>'1. All Data'!B31</f>
        <v>CR26</v>
      </c>
      <c r="B32" s="128" t="str">
        <f>'1. All Data'!C31</f>
        <v>Deliver transformational regeneration for Burton upon Trent working in partnership with the Burton Town Deal Board</v>
      </c>
      <c r="C32" s="129" t="str">
        <f>'1. All Data'!D31</f>
        <v>Complete the review of the Regional Learning Hub (Project C) business case and agree next steps</v>
      </c>
      <c r="D32" s="125" t="str">
        <f>'1. All Data'!H31</f>
        <v>Off Target</v>
      </c>
      <c r="E32" s="97"/>
      <c r="F32" s="126">
        <f>'1. All Data'!M31</f>
        <v>0</v>
      </c>
      <c r="G32" s="98"/>
      <c r="H32" s="127">
        <f>'1. All Data'!R31</f>
        <v>0</v>
      </c>
      <c r="I32" s="98"/>
      <c r="J32" s="127">
        <f>'1. All Data'!V31</f>
        <v>0</v>
      </c>
    </row>
    <row r="33" spans="1:10" ht="99.75" customHeight="1">
      <c r="A33" s="96" t="str">
        <f>'1. All Data'!B32</f>
        <v>CR27</v>
      </c>
      <c r="B33" s="128" t="str">
        <f>'1. All Data'!C32</f>
        <v>Support the regeneration of Uttoxeter through the Uttoxeter Masterplan</v>
      </c>
      <c r="C33" s="129" t="str">
        <f>'1. All Data'!D32</f>
        <v>In partnership with SCC, complete the bus and parking strategy for Uttoxeter, incorporating cycling routes</v>
      </c>
      <c r="D33" s="125" t="str">
        <f>'1. All Data'!H32</f>
        <v>On Track to be Achieved</v>
      </c>
      <c r="E33" s="98"/>
      <c r="F33" s="126">
        <f>'1. All Data'!M32</f>
        <v>0</v>
      </c>
      <c r="G33" s="98"/>
      <c r="H33" s="127">
        <f>'1. All Data'!R32</f>
        <v>0</v>
      </c>
      <c r="I33" s="98"/>
      <c r="J33" s="127">
        <f>'1. All Data'!V32</f>
        <v>0</v>
      </c>
    </row>
    <row r="34" spans="1:10" ht="99.75" customHeight="1">
      <c r="A34" s="96" t="str">
        <f>'1. All Data'!B33</f>
        <v>CR28</v>
      </c>
      <c r="B34" s="128" t="str">
        <f>'1. All Data'!C33</f>
        <v>Support the regeneration of Uttoxeter through the Uttoxeter Masterplan</v>
      </c>
      <c r="C34" s="129" t="str">
        <f>'1. All Data'!D33</f>
        <v xml:space="preserve">Progress a Compulsory Purchase Order of the Maltings Precinct </v>
      </c>
      <c r="D34" s="125" t="str">
        <f>'1. All Data'!H33</f>
        <v>On Track to be Achieved</v>
      </c>
      <c r="E34" s="98"/>
      <c r="F34" s="126">
        <f>'1. All Data'!M33</f>
        <v>0</v>
      </c>
      <c r="G34" s="98"/>
      <c r="H34" s="127">
        <f>'1. All Data'!R33</f>
        <v>0</v>
      </c>
      <c r="I34" s="98"/>
      <c r="J34" s="127">
        <f>'1. All Data'!V33</f>
        <v>0</v>
      </c>
    </row>
    <row r="35" spans="1:10" ht="99.75" customHeight="1">
      <c r="A35" s="96" t="str">
        <f>'1. All Data'!B34</f>
        <v>CR29</v>
      </c>
      <c r="B35" s="128" t="str">
        <f>'1. All Data'!C34</f>
        <v>Support the regeneration of Uttoxeter through the Uttoxeter Masterplan</v>
      </c>
      <c r="C35" s="129" t="str">
        <f>'1. All Data'!D34</f>
        <v>Conduct further engagement with residents on proposals for regenerating the Maltings</v>
      </c>
      <c r="D35" s="125" t="str">
        <f>'1. All Data'!H34</f>
        <v>Not Yet Due</v>
      </c>
      <c r="E35" s="97"/>
      <c r="F35" s="126">
        <f>'1. All Data'!M34</f>
        <v>0</v>
      </c>
      <c r="G35" s="98"/>
      <c r="H35" s="127">
        <f>'1. All Data'!R34</f>
        <v>0</v>
      </c>
      <c r="I35" s="98"/>
      <c r="J35" s="127">
        <f>'1. All Data'!V34</f>
        <v>0</v>
      </c>
    </row>
    <row r="36" spans="1:10" ht="99.75" customHeight="1">
      <c r="A36" s="96" t="str">
        <f>'1. All Data'!B35</f>
        <v>CR30</v>
      </c>
      <c r="B36" s="128" t="str">
        <f>'1. All Data'!C35</f>
        <v>Improve the Washlands as a regional attraction</v>
      </c>
      <c r="C36" s="129" t="str">
        <f>'1. All Data'!D35</f>
        <v>Complete the delivery of the Washlands Enhancement Project</v>
      </c>
      <c r="D36" s="125" t="str">
        <f>'1. All Data'!H35</f>
        <v>Off Target</v>
      </c>
      <c r="E36" s="98"/>
      <c r="F36" s="126">
        <f>'1. All Data'!M35</f>
        <v>0</v>
      </c>
      <c r="G36" s="98"/>
      <c r="H36" s="127">
        <f>'1. All Data'!R35</f>
        <v>0</v>
      </c>
      <c r="I36" s="98"/>
      <c r="J36" s="127">
        <f>'1. All Data'!V35</f>
        <v>0</v>
      </c>
    </row>
    <row r="37" spans="1:10" ht="99.75" customHeight="1">
      <c r="A37" s="96" t="str">
        <f>'1. All Data'!B36</f>
        <v>CR31</v>
      </c>
      <c r="B37" s="128" t="str">
        <f>'1. All Data'!C36</f>
        <v>Improve the Washlands as a regional attraction</v>
      </c>
      <c r="C37" s="129" t="str">
        <f>'1. All Data'!D36</f>
        <v>Work with key stakeholders to create a plan for the new Washlands Visitor Centre</v>
      </c>
      <c r="D37" s="125" t="str">
        <f>'1. All Data'!H36</f>
        <v>Not Yet Due</v>
      </c>
      <c r="E37" s="97"/>
      <c r="F37" s="126">
        <f>'1. All Data'!M36</f>
        <v>0</v>
      </c>
      <c r="G37" s="98"/>
      <c r="H37" s="127">
        <f>'1. All Data'!R36</f>
        <v>0</v>
      </c>
      <c r="I37" s="98"/>
      <c r="J37" s="127">
        <f>'1. All Data'!V36</f>
        <v>0</v>
      </c>
    </row>
    <row r="38" spans="1:10" ht="99.75" customHeight="1">
      <c r="A38" s="96" t="str">
        <f>'1. All Data'!B37</f>
        <v>CR32</v>
      </c>
      <c r="B38" s="128" t="str">
        <f>'1. All Data'!C37</f>
        <v>Support economic growth in East Staffordshire</v>
      </c>
      <c r="C38" s="129" t="str">
        <f>'1. All Data'!D37</f>
        <v>Administer a second round of the Business Springboard Boost grant throughout the year</v>
      </c>
      <c r="D38" s="125" t="str">
        <f>'1. All Data'!H37</f>
        <v>On Track to be Achieved</v>
      </c>
      <c r="E38" s="98"/>
      <c r="F38" s="126">
        <f>'1. All Data'!M37</f>
        <v>0</v>
      </c>
      <c r="G38" s="106"/>
      <c r="H38" s="127">
        <f>'1. All Data'!R37</f>
        <v>0</v>
      </c>
      <c r="I38" s="98"/>
      <c r="J38" s="127">
        <f>'1. All Data'!V37</f>
        <v>0</v>
      </c>
    </row>
    <row r="39" spans="1:10" ht="99.75" customHeight="1">
      <c r="A39" s="96" t="str">
        <f>'1. All Data'!B38</f>
        <v>CR33</v>
      </c>
      <c r="B39" s="128" t="str">
        <f>'1. All Data'!C38</f>
        <v>Support economic growth in East Staffordshire</v>
      </c>
      <c r="C39" s="129" t="str">
        <f>'1. All Data'!D38</f>
        <v>Design and launch a Local Regeneration Grant Fund for a period of 12 months</v>
      </c>
      <c r="D39" s="125" t="str">
        <f>'1. All Data'!H38</f>
        <v>Fully Achieved</v>
      </c>
      <c r="E39" s="97"/>
      <c r="F39" s="126">
        <f>'1. All Data'!M38</f>
        <v>0</v>
      </c>
      <c r="G39" s="106"/>
      <c r="H39" s="127">
        <f>'1. All Data'!R38</f>
        <v>0</v>
      </c>
      <c r="I39" s="98"/>
      <c r="J39" s="127">
        <f>'1. All Data'!V38</f>
        <v>0</v>
      </c>
    </row>
    <row r="40" spans="1:10" ht="99.75" customHeight="1">
      <c r="A40" s="96" t="str">
        <f>'1. All Data'!B39</f>
        <v>CR34</v>
      </c>
      <c r="B40" s="128" t="str">
        <f>'1. All Data'!C39</f>
        <v>Support economic growth in East Staffordshire</v>
      </c>
      <c r="C40" s="129" t="str">
        <f>'1. All Data'!D39</f>
        <v>Provide six monthly reporting on the marketing of Burton as a place to live and invest in</v>
      </c>
      <c r="D40" s="125" t="str">
        <f>'1. All Data'!H39</f>
        <v>On Track to be Achieved</v>
      </c>
      <c r="E40" s="98"/>
      <c r="F40" s="126">
        <f>'1. All Data'!M39</f>
        <v>0</v>
      </c>
      <c r="G40" s="98"/>
      <c r="H40" s="127">
        <f>'1. All Data'!R39</f>
        <v>0</v>
      </c>
      <c r="I40" s="98"/>
      <c r="J40" s="127">
        <f>'1. All Data'!V39</f>
        <v>0</v>
      </c>
    </row>
    <row r="41" spans="1:10" ht="99.75" customHeight="1">
      <c r="A41" s="96" t="str">
        <f>'1. All Data'!B40</f>
        <v>CR35</v>
      </c>
      <c r="B41" s="128" t="str">
        <f>'1. All Data'!C40</f>
        <v>Support economic growth in East Staffordshire</v>
      </c>
      <c r="C41" s="129" t="str">
        <f>'1. All Data'!D40</f>
        <v>Hold 6 engagement events with retail and hospitality businesses in towns and local centres within East Staffordshire</v>
      </c>
      <c r="D41" s="125" t="str">
        <f>'1. All Data'!H40</f>
        <v>On Track to be Achieved</v>
      </c>
      <c r="E41" s="98"/>
      <c r="F41" s="126">
        <f>'1. All Data'!M40</f>
        <v>0</v>
      </c>
      <c r="G41" s="98"/>
      <c r="H41" s="127">
        <f>'1. All Data'!R40</f>
        <v>0</v>
      </c>
      <c r="I41" s="98"/>
      <c r="J41" s="127">
        <f>'1. All Data'!V40</f>
        <v>0</v>
      </c>
    </row>
    <row r="42" spans="1:10" ht="99.75" customHeight="1">
      <c r="A42" s="96" t="str">
        <f>'1. All Data'!B41</f>
        <v>CR36</v>
      </c>
      <c r="B42" s="128" t="str">
        <f>'1. All Data'!C41</f>
        <v>Support economic growth in East Staffordshire</v>
      </c>
      <c r="C42" s="129" t="str">
        <f>'1. All Data'!D41</f>
        <v>Commission a detailed feasibility study for a Business Improvement District in Uttoxeter</v>
      </c>
      <c r="D42" s="125" t="str">
        <f>'1. All Data'!H41</f>
        <v>Not Yet Due</v>
      </c>
      <c r="E42" s="97"/>
      <c r="F42" s="126">
        <f>'1. All Data'!M41</f>
        <v>0</v>
      </c>
      <c r="G42" s="106"/>
      <c r="H42" s="127">
        <f>'1. All Data'!R41</f>
        <v>0</v>
      </c>
      <c r="I42" s="106"/>
      <c r="J42" s="127">
        <f>'1. All Data'!V41</f>
        <v>0</v>
      </c>
    </row>
    <row r="43" spans="1:10" ht="99.75" customHeight="1">
      <c r="A43" s="96" t="str">
        <f>'1. All Data'!B42</f>
        <v>CR37</v>
      </c>
      <c r="B43" s="128" t="str">
        <f>'1. All Data'!C42</f>
        <v>Deliver SMARTER Planning Services</v>
      </c>
      <c r="C43" s="129" t="str">
        <f>'1. All Data'!D42</f>
        <v>Develop Planning Service Review with project scope and timescales</v>
      </c>
      <c r="D43" s="125" t="str">
        <f>'1. All Data'!H42</f>
        <v>On Track to be Achieved</v>
      </c>
      <c r="E43" s="97"/>
      <c r="F43" s="126">
        <f>'1. All Data'!M42</f>
        <v>0</v>
      </c>
      <c r="G43" s="98"/>
      <c r="H43" s="127">
        <f>'1. All Data'!R42</f>
        <v>0</v>
      </c>
      <c r="I43" s="98"/>
      <c r="J43" s="127">
        <f>'1. All Data'!V42</f>
        <v>0</v>
      </c>
    </row>
    <row r="44" spans="1:10" ht="99.75" customHeight="1">
      <c r="A44" s="96" t="str">
        <f>'1. All Data'!B43</f>
        <v>CR38</v>
      </c>
      <c r="B44" s="128" t="str">
        <f>'1. All Data'!C43</f>
        <v>SMARTER Planning Services</v>
      </c>
      <c r="C44" s="129" t="str">
        <f>'1. All Data'!D43</f>
        <v>Update report on Planning Service Review against agreed milestones</v>
      </c>
      <c r="D44" s="125" t="str">
        <f>'1. All Data'!H43</f>
        <v>Not Yet Due</v>
      </c>
      <c r="E44" s="97"/>
      <c r="F44" s="126">
        <f>'1. All Data'!M43</f>
        <v>0</v>
      </c>
      <c r="G44" s="98"/>
      <c r="H44" s="127">
        <f>'1. All Data'!R43</f>
        <v>0</v>
      </c>
      <c r="I44" s="98"/>
      <c r="J44" s="127">
        <f>'1. All Data'!V43</f>
        <v>0</v>
      </c>
    </row>
    <row r="45" spans="1:10" ht="99.75" customHeight="1">
      <c r="A45" s="96" t="str">
        <f>'1. All Data'!B44</f>
        <v>CR39</v>
      </c>
      <c r="B45" s="128" t="str">
        <f>'1. All Data'!C44</f>
        <v>SMARTER Planning Services</v>
      </c>
      <c r="C45" s="129" t="str">
        <f>'1. All Data'!D44</f>
        <v>Update report to Strategic Digital Group on Assure Migration progress</v>
      </c>
      <c r="D45" s="125" t="str">
        <f>'1. All Data'!H44</f>
        <v>Not Yet Due</v>
      </c>
      <c r="E45" s="98"/>
      <c r="F45" s="126">
        <f>'1. All Data'!M44</f>
        <v>0</v>
      </c>
      <c r="G45" s="98"/>
      <c r="H45" s="127">
        <f>'1. All Data'!R44</f>
        <v>0</v>
      </c>
      <c r="I45" s="98"/>
      <c r="J45" s="127">
        <f>'1. All Data'!V44</f>
        <v>0</v>
      </c>
    </row>
    <row r="46" spans="1:10" ht="99.75" customHeight="1">
      <c r="A46" s="96" t="str">
        <f>'1. All Data'!B46</f>
        <v>EHW02</v>
      </c>
      <c r="B46" s="128" t="str">
        <f>'1. All Data'!C46</f>
        <v>Licensing and Enforcement Activities - ASB</v>
      </c>
      <c r="C46" s="129" t="str">
        <f>'1. All Data'!D46</f>
        <v>Continue to address ASB in the Borough through the establishment of an officer and partner group. Seek to increase the issuances of Fixed Penalty Notices by 10% on pre-pandemic performance (from 59)</v>
      </c>
      <c r="D46" s="125" t="str">
        <f>'1. All Data'!H46</f>
        <v>On Track to be Achieved</v>
      </c>
      <c r="E46" s="98"/>
      <c r="F46" s="126">
        <f>'1. All Data'!M46</f>
        <v>0</v>
      </c>
      <c r="G46" s="98"/>
      <c r="H46" s="127">
        <f>'1. All Data'!R46</f>
        <v>0</v>
      </c>
      <c r="I46" s="98"/>
      <c r="J46" s="127">
        <f>'1. All Data'!V46</f>
        <v>0</v>
      </c>
    </row>
    <row r="47" spans="1:10" ht="99.75" customHeight="1">
      <c r="A47" s="96" t="str">
        <f>'1. All Data'!B47</f>
        <v>EHW03</v>
      </c>
      <c r="B47" s="128" t="str">
        <f>'1. All Data'!C47</f>
        <v>Licensing and Enforcement Activities-Taxi Trade</v>
      </c>
      <c r="C47" s="129" t="str">
        <f>'1. All Data'!D47</f>
        <v>Undertake a planned programme of enforcement activity (6) to ensure compliance with the current policies and standards</v>
      </c>
      <c r="D47" s="125" t="str">
        <f>'1. All Data'!H47</f>
        <v>On Track to be Achieved</v>
      </c>
      <c r="E47" s="98"/>
      <c r="F47" s="126">
        <f>'1. All Data'!M47</f>
        <v>0</v>
      </c>
      <c r="G47" s="98"/>
      <c r="H47" s="127">
        <f>'1. All Data'!R47</f>
        <v>0</v>
      </c>
      <c r="I47" s="98"/>
      <c r="J47" s="127">
        <f>'1. All Data'!V47</f>
        <v>0</v>
      </c>
    </row>
    <row r="48" spans="1:10" ht="99.75" customHeight="1">
      <c r="A48" s="96" t="str">
        <f>'1. All Data'!B48</f>
        <v>EHW04</v>
      </c>
      <c r="B48" s="128" t="str">
        <f>'1. All Data'!C48</f>
        <v>Licensing and Enforcement Activities-Taxi Trade</v>
      </c>
      <c r="C48" s="129" t="str">
        <f>'1. All Data'!D48</f>
        <v>Work with the County Council to confirm taxi rank provision in Burton upon Trent and Uttoxeter</v>
      </c>
      <c r="D48" s="125" t="str">
        <f>'1. All Data'!H48</f>
        <v>On Track to be Achieved</v>
      </c>
      <c r="E48" s="98"/>
      <c r="F48" s="126">
        <f>'1. All Data'!M48</f>
        <v>0</v>
      </c>
      <c r="G48" s="98"/>
      <c r="H48" s="127">
        <f>'1. All Data'!R48</f>
        <v>0</v>
      </c>
      <c r="I48" s="98"/>
      <c r="J48" s="127">
        <f>'1. All Data'!V48</f>
        <v>0</v>
      </c>
    </row>
    <row r="49" spans="1:47" ht="99.75" customHeight="1">
      <c r="A49" s="96" t="str">
        <f>'1. All Data'!B49</f>
        <v>EHW05</v>
      </c>
      <c r="B49" s="128" t="str">
        <f>'1. All Data'!C49</f>
        <v>Partnership and Community initiatives</v>
      </c>
      <c r="C49" s="129" t="str">
        <f>'1. All Data'!D49</f>
        <v>Revise the Domestic Abuse strategy to reflect changes in legislation and emerging definitions</v>
      </c>
      <c r="D49" s="125" t="str">
        <f>'1. All Data'!H49</f>
        <v>Fully Achieved</v>
      </c>
      <c r="E49" s="98"/>
      <c r="F49" s="126">
        <f>'1. All Data'!M49</f>
        <v>0</v>
      </c>
      <c r="G49" s="98"/>
      <c r="H49" s="127">
        <f>'1. All Data'!R49</f>
        <v>0</v>
      </c>
      <c r="I49" s="98"/>
      <c r="J49" s="127">
        <f>'1. All Data'!V49</f>
        <v>0</v>
      </c>
    </row>
    <row r="50" spans="1:47" ht="99.75" customHeight="1">
      <c r="A50" s="96" t="str">
        <f>'1. All Data'!B50</f>
        <v>EHW06</v>
      </c>
      <c r="B50" s="128" t="str">
        <f>'1. All Data'!C50</f>
        <v>Community and Civil Enforcement</v>
      </c>
      <c r="C50" s="129" t="str">
        <f>'1. All Data'!D50</f>
        <v>Undertake a review of existing Public Space Protection Orders currently in place across the Borough and renew and amend these as appropriate</v>
      </c>
      <c r="D50" s="125" t="str">
        <f>'1. All Data'!H50</f>
        <v>On Track to be Achieved</v>
      </c>
      <c r="E50" s="98"/>
      <c r="F50" s="126">
        <f>'1. All Data'!M50</f>
        <v>0</v>
      </c>
      <c r="G50" s="106"/>
      <c r="H50" s="127">
        <f>'1. All Data'!R50</f>
        <v>0</v>
      </c>
      <c r="I50" s="106"/>
      <c r="J50" s="127">
        <f>'1. All Data'!V50</f>
        <v>0</v>
      </c>
    </row>
    <row r="51" spans="1:47" ht="99.75" customHeight="1">
      <c r="A51" s="96" t="str">
        <f>'1. All Data'!B51</f>
        <v>EHW07</v>
      </c>
      <c r="B51" s="128" t="str">
        <f>'1. All Data'!C51</f>
        <v>Climate Change Initiatives</v>
      </c>
      <c r="C51" s="129" t="str">
        <f>'1. All Data'!D51</f>
        <v>Provide an interim report on ‘in year’ progress on the Climate Change Action Plan</v>
      </c>
      <c r="D51" s="125" t="str">
        <f>'1. All Data'!H51</f>
        <v>On Track to be Achieved</v>
      </c>
      <c r="E51" s="97"/>
      <c r="F51" s="126">
        <f>'1. All Data'!M51</f>
        <v>0</v>
      </c>
      <c r="G51" s="98"/>
      <c r="H51" s="127">
        <f>'1. All Data'!R51</f>
        <v>0</v>
      </c>
      <c r="I51" s="98"/>
      <c r="J51" s="127">
        <f>'1. All Data'!V51</f>
        <v>0</v>
      </c>
    </row>
    <row r="52" spans="1:47" ht="99.75" customHeight="1">
      <c r="A52" s="96" t="str">
        <f>'1. All Data'!B52</f>
        <v>EHW08</v>
      </c>
      <c r="B52" s="128" t="str">
        <f>'1. All Data'!C52</f>
        <v>Climate Change Initiatives</v>
      </c>
      <c r="C52" s="129" t="str">
        <f>'1. All Data'!D52</f>
        <v>Undertake a number of Climate Change initiatives as outlined in the Action Plan for 2022/23. Including developing an electric vehicle (EV) strategy for East Staffordshire and the delivery of 3 EV charging points in Burton</v>
      </c>
      <c r="D52" s="125" t="str">
        <f>'1. All Data'!H52</f>
        <v>On Track to be Achieved</v>
      </c>
      <c r="E52" s="97"/>
      <c r="F52" s="126">
        <f>'1. All Data'!M52</f>
        <v>0</v>
      </c>
      <c r="G52" s="98"/>
      <c r="H52" s="127">
        <f>'1. All Data'!R52</f>
        <v>0</v>
      </c>
      <c r="I52" s="98"/>
      <c r="J52" s="127">
        <f>'1. All Data'!V52</f>
        <v>0</v>
      </c>
    </row>
    <row r="53" spans="1:47" ht="99.75" customHeight="1">
      <c r="A53" s="96" t="str">
        <f>'1. All Data'!B55</f>
        <v>EHW11</v>
      </c>
      <c r="B53" s="128" t="str">
        <f>'1. All Data'!C55</f>
        <v>Brewhouse and Town Hall Service</v>
      </c>
      <c r="C53" s="129" t="str">
        <f>'1. All Data'!D55</f>
        <v>Deliver a programme of 6 Outdoor events to take place across the Boroughs parks and green spaces during summer 2022 including 1 ‘flagship’ outdoor theatre event</v>
      </c>
      <c r="D53" s="125" t="str">
        <f>'1. All Data'!H55</f>
        <v>On Track to be Achieved</v>
      </c>
      <c r="E53" s="98"/>
      <c r="F53" s="126">
        <f>'1. All Data'!M55</f>
        <v>0</v>
      </c>
      <c r="G53" s="98"/>
      <c r="H53" s="127">
        <f>'1. All Data'!R55</f>
        <v>0</v>
      </c>
      <c r="I53" s="98"/>
      <c r="J53" s="127">
        <f>'1. All Data'!V55</f>
        <v>0</v>
      </c>
    </row>
    <row r="54" spans="1:47" ht="141.75">
      <c r="A54" s="96" t="str">
        <f>'1. All Data'!B56</f>
        <v>EHW12</v>
      </c>
      <c r="B54" s="128" t="str">
        <f>'1. All Data'!C56</f>
        <v>Brewhouse and Town Hall Service</v>
      </c>
      <c r="C54" s="129" t="str">
        <f>'1. All Data'!D56</f>
        <v>Develop a number of new partnerships including the delivery of a series of arts events that will take place across the Jubilee Weekend; including the launch of the Big Burton Carousel Art Trail</v>
      </c>
      <c r="D54" s="125" t="str">
        <f>'1. All Data'!H56</f>
        <v>On Track to be Achieved</v>
      </c>
      <c r="E54" s="97"/>
      <c r="F54" s="126">
        <f>'1. All Data'!M56</f>
        <v>0</v>
      </c>
      <c r="G54" s="106"/>
      <c r="H54" s="127">
        <f>'1. All Data'!R56</f>
        <v>0</v>
      </c>
      <c r="I54" s="98"/>
      <c r="J54" s="127">
        <f>'1. All Data'!V56</f>
        <v>0</v>
      </c>
    </row>
    <row r="55" spans="1:47" ht="99.75" customHeight="1">
      <c r="A55" s="96" t="str">
        <f>'1. All Data'!B57</f>
        <v>EHW13</v>
      </c>
      <c r="B55" s="128" t="str">
        <f>'1. All Data'!C57</f>
        <v>Brewhouse and Town Hall Service</v>
      </c>
      <c r="C55" s="129" t="str">
        <f>'1. All Data'!D57</f>
        <v>Support the delivery of the Burton Ale Trail</v>
      </c>
      <c r="D55" s="125" t="str">
        <f>'1. All Data'!H57</f>
        <v>On Track to be Achieved</v>
      </c>
      <c r="E55" s="98"/>
      <c r="F55" s="126">
        <f>'1. All Data'!M57</f>
        <v>0</v>
      </c>
      <c r="G55" s="98"/>
      <c r="H55" s="127">
        <f>'1. All Data'!R57</f>
        <v>0</v>
      </c>
      <c r="I55" s="98"/>
      <c r="J55" s="127">
        <f>'1. All Data'!V57</f>
        <v>0</v>
      </c>
    </row>
    <row r="56" spans="1:47" ht="99.75" customHeight="1">
      <c r="A56" s="96" t="str">
        <f>'1. All Data'!B58</f>
        <v>EHW14</v>
      </c>
      <c r="B56" s="128" t="str">
        <f>'1. All Data'!C58</f>
        <v>Brewhouse and Town Hall Service</v>
      </c>
      <c r="C56" s="129" t="str">
        <f>'1. All Data'!D58</f>
        <v>Continue to build our digital presence in support of the professional live theatre and entertainment programme, including 4 professional live programmed events at Burton Town Hall</v>
      </c>
      <c r="D56" s="125" t="str">
        <f>'1. All Data'!H58</f>
        <v>On Track to be Achieved</v>
      </c>
      <c r="E56" s="98"/>
      <c r="F56" s="126">
        <f>'1. All Data'!M58</f>
        <v>0</v>
      </c>
      <c r="G56" s="98"/>
      <c r="H56" s="127">
        <f>'1. All Data'!R58</f>
        <v>0</v>
      </c>
      <c r="I56" s="98"/>
      <c r="J56" s="127">
        <f>'1. All Data'!V58</f>
        <v>0</v>
      </c>
      <c r="AU56" s="99"/>
    </row>
    <row r="57" spans="1:47" s="112" customFormat="1" ht="87.75">
      <c r="A57" s="96" t="str">
        <f>'1. All Data'!B59</f>
        <v>EHW15a</v>
      </c>
      <c r="B57" s="128" t="str">
        <f>'1. All Data'!C59</f>
        <v>Maintain Performance For Street Cleansing</v>
      </c>
      <c r="C57" s="129" t="str">
        <f>'1. All Data'!D59</f>
        <v>Litter
0% (using NI195 survey methodology)</v>
      </c>
      <c r="D57" s="125" t="str">
        <f>'1. All Data'!H59</f>
        <v>Not Yet Due</v>
      </c>
      <c r="E57" s="97"/>
      <c r="F57" s="126">
        <f>'1. All Data'!M59</f>
        <v>0</v>
      </c>
      <c r="G57" s="98"/>
      <c r="H57" s="127">
        <f>'1. All Data'!R59</f>
        <v>0</v>
      </c>
      <c r="I57" s="98"/>
      <c r="J57" s="127">
        <f>'1. All Data'!V59</f>
        <v>0</v>
      </c>
      <c r="K57" s="107"/>
      <c r="L57" s="107"/>
      <c r="M57" s="107"/>
      <c r="N57" s="108"/>
      <c r="O57" s="108"/>
      <c r="P57" s="108"/>
      <c r="Q57" s="108"/>
      <c r="R57" s="108"/>
      <c r="S57" s="107"/>
      <c r="T57" s="107"/>
      <c r="U57" s="107"/>
      <c r="V57" s="107"/>
      <c r="W57" s="107"/>
      <c r="X57" s="109"/>
      <c r="Y57" s="109"/>
      <c r="Z57" s="109"/>
      <c r="AA57" s="109"/>
      <c r="AB57" s="110"/>
      <c r="AC57" s="95"/>
      <c r="AD57" s="111"/>
      <c r="AE57" s="111"/>
      <c r="AF57" s="111"/>
      <c r="AG57" s="111"/>
      <c r="AH57" s="111"/>
      <c r="AI57" s="111"/>
      <c r="AJ57" s="111"/>
      <c r="AK57" s="111"/>
      <c r="AL57" s="111"/>
      <c r="AM57" s="111"/>
      <c r="AN57" s="111"/>
      <c r="AO57" s="111"/>
      <c r="AP57" s="111"/>
      <c r="AQ57" s="111"/>
      <c r="AR57" s="111"/>
      <c r="AS57" s="111"/>
      <c r="AT57" s="111"/>
      <c r="AU57" s="111"/>
    </row>
    <row r="58" spans="1:47" ht="99.75" customHeight="1">
      <c r="A58" s="96" t="str">
        <f>'1. All Data'!B62</f>
        <v>EHW15d</v>
      </c>
      <c r="B58" s="128" t="str">
        <f>'1. All Data'!C62</f>
        <v>Maintain Performance For Street Cleansing</v>
      </c>
      <c r="C58" s="129" t="str">
        <f>'1. All Data'!D62</f>
        <v>Fly-posting
0% (using NI195 survey methodology)</v>
      </c>
      <c r="D58" s="125" t="str">
        <f>'1. All Data'!H62</f>
        <v>Not Yet Due</v>
      </c>
      <c r="E58" s="98"/>
      <c r="F58" s="126">
        <f>'1. All Data'!M62</f>
        <v>0</v>
      </c>
      <c r="G58" s="98"/>
      <c r="H58" s="127">
        <f>'1. All Data'!R62</f>
        <v>0</v>
      </c>
      <c r="I58" s="98"/>
      <c r="J58" s="127">
        <f>'1. All Data'!V62</f>
        <v>0</v>
      </c>
    </row>
    <row r="59" spans="1:47" ht="99.75" customHeight="1">
      <c r="A59" s="96" t="str">
        <f>'1. All Data'!B63</f>
        <v>EHW16</v>
      </c>
      <c r="B59" s="128" t="str">
        <f>'1. All Data'!C63</f>
        <v xml:space="preserve">Maintain Performance On Recycling </v>
      </c>
      <c r="C59" s="129" t="str">
        <f>'1. All Data'!D63</f>
        <v>Household Waste Recycled and Composted: Upper Quartile</v>
      </c>
      <c r="D59" s="125" t="str">
        <f>'1. All Data'!H63</f>
        <v>On Track to be Achieved</v>
      </c>
      <c r="E59" s="97"/>
      <c r="F59" s="126">
        <f>'1. All Data'!M63</f>
        <v>0</v>
      </c>
      <c r="G59" s="98"/>
      <c r="H59" s="127">
        <f>'1. All Data'!R63</f>
        <v>0</v>
      </c>
      <c r="I59" s="98"/>
      <c r="J59" s="127">
        <f>'1. All Data'!V63</f>
        <v>0</v>
      </c>
    </row>
    <row r="60" spans="1:47" ht="99.75" customHeight="1">
      <c r="A60" s="96" t="str">
        <f>'1. All Data'!B64</f>
        <v>EHW17</v>
      </c>
      <c r="B60" s="128" t="str">
        <f>'1. All Data'!C64</f>
        <v xml:space="preserve">Improve Performance On Waste Reduction </v>
      </c>
      <c r="C60" s="129" t="str">
        <f>'1. All Data'!D64</f>
        <v>Residual Household Waste Per Household: Upper Quartile.</v>
      </c>
      <c r="D60" s="125" t="str">
        <f>'1. All Data'!H64</f>
        <v>On Track to be Achieved</v>
      </c>
      <c r="E60" s="98"/>
      <c r="F60" s="126">
        <f>'1. All Data'!M64</f>
        <v>0</v>
      </c>
      <c r="G60" s="113"/>
      <c r="H60" s="127">
        <f>'1. All Data'!R64</f>
        <v>0</v>
      </c>
      <c r="I60" s="113"/>
      <c r="J60" s="127">
        <f>'1. All Data'!V64</f>
        <v>0</v>
      </c>
    </row>
    <row r="61" spans="1:47" s="117" customFormat="1" ht="69.75" customHeight="1">
      <c r="A61" s="96" t="str">
        <f>'1. All Data'!B65</f>
        <v>EHW18</v>
      </c>
      <c r="B61" s="128" t="str">
        <f>'1. All Data'!C65</f>
        <v>Minimise The Number Of Missed Bin Collections</v>
      </c>
      <c r="C61" s="129" t="str">
        <f>'1. All Data'!D65</f>
        <v xml:space="preserve">Number Of Missed Bin Collections: Achieve 99.97% successful bin collections across the Borough </v>
      </c>
      <c r="D61" s="125" t="str">
        <f>'1. All Data'!H65</f>
        <v>On Track to be Achieved</v>
      </c>
      <c r="E61" s="97"/>
      <c r="F61" s="126">
        <f>'1. All Data'!M65</f>
        <v>0</v>
      </c>
      <c r="G61" s="115"/>
      <c r="H61" s="127">
        <f>'1. All Data'!R65</f>
        <v>0</v>
      </c>
      <c r="I61" s="115"/>
      <c r="J61" s="127">
        <f>'1. All Data'!V65</f>
        <v>0</v>
      </c>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6"/>
      <c r="AN61" s="116"/>
      <c r="AO61" s="116"/>
      <c r="AP61" s="116"/>
      <c r="AQ61" s="116"/>
      <c r="AR61" s="116"/>
      <c r="AS61" s="116"/>
      <c r="AT61" s="116"/>
    </row>
    <row r="62" spans="1:47" ht="99.75" customHeight="1">
      <c r="A62" s="96" t="str">
        <f>'1. All Data'!B66</f>
        <v>EHW19</v>
      </c>
      <c r="B62" s="128" t="str">
        <f>'1. All Data'!C66</f>
        <v>Improving Recycling Performance</v>
      </c>
      <c r="C62" s="129" t="str">
        <f>'1. All Data'!D66</f>
        <v>Go live with new fibre-separate dry recycling service</v>
      </c>
      <c r="D62" s="125" t="str">
        <f>'1. All Data'!H66</f>
        <v>Fully Achieved</v>
      </c>
      <c r="E62" s="98"/>
      <c r="F62" s="126">
        <f>'1. All Data'!M66</f>
        <v>0</v>
      </c>
      <c r="G62" s="98"/>
      <c r="H62" s="127">
        <f>'1. All Data'!R66</f>
        <v>0</v>
      </c>
      <c r="I62" s="98"/>
      <c r="J62" s="127">
        <f>'1. All Data'!V66</f>
        <v>0</v>
      </c>
    </row>
    <row r="63" spans="1:47" ht="99.75" customHeight="1">
      <c r="A63" s="96" t="str">
        <f>'1. All Data'!B67</f>
        <v>EHW20</v>
      </c>
      <c r="B63" s="128" t="str">
        <f>'1. All Data'!C67</f>
        <v>Improving Recycling Performance</v>
      </c>
      <c r="C63" s="129" t="str">
        <f>'1. All Data'!D67</f>
        <v>Initiate new recycling communication campaign</v>
      </c>
      <c r="D63" s="125" t="str">
        <f>'1. All Data'!H67</f>
        <v>On Track to be Achieved</v>
      </c>
      <c r="E63" s="98"/>
      <c r="F63" s="126">
        <f>'1. All Data'!M67</f>
        <v>0</v>
      </c>
      <c r="G63" s="98"/>
      <c r="H63" s="127">
        <f>'1. All Data'!R67</f>
        <v>0</v>
      </c>
      <c r="I63" s="98"/>
      <c r="J63" s="127">
        <f>'1. All Data'!V67</f>
        <v>0</v>
      </c>
    </row>
    <row r="64" spans="1:47" ht="99.75" customHeight="1">
      <c r="A64" s="96" t="str">
        <f>'1. All Data'!B68</f>
        <v>EHW21</v>
      </c>
      <c r="B64" s="128" t="str">
        <f>'1. All Data'!C68</f>
        <v>Further Development of SMARTER working  (Waste Collection &amp; Street Cleaning)</v>
      </c>
      <c r="C64" s="129" t="str">
        <f>'1. All Data'!D68</f>
        <v>Performance Report on progress and next steps with the potential of a shared service</v>
      </c>
      <c r="D64" s="125" t="str">
        <f>'1. All Data'!H68</f>
        <v>Not Yet Due</v>
      </c>
      <c r="E64" s="98"/>
      <c r="F64" s="126">
        <f>'1. All Data'!M68</f>
        <v>0</v>
      </c>
      <c r="G64" s="98"/>
      <c r="H64" s="127">
        <f>'1. All Data'!R68</f>
        <v>0</v>
      </c>
      <c r="I64" s="98"/>
      <c r="J64" s="127">
        <f>'1. All Data'!V68</f>
        <v>0</v>
      </c>
    </row>
    <row r="65" spans="1:10" ht="99.75" customHeight="1">
      <c r="A65" s="96" t="str">
        <f>'1. All Data'!B69</f>
        <v>EHW22</v>
      </c>
      <c r="B65" s="128" t="str">
        <f>'1. All Data'!C69</f>
        <v>Further Development of SMARTER working  (Waste Collection &amp; Street Cleaning)</v>
      </c>
      <c r="C65" s="129" t="str">
        <f>'1. All Data'!D69</f>
        <v xml:space="preserve">Conduct a trial with a ‘greener’ waste-collection vehicle </v>
      </c>
      <c r="D65" s="125" t="str">
        <f>'1. All Data'!H69</f>
        <v>On Track to be Achieved</v>
      </c>
      <c r="E65" s="98"/>
      <c r="F65" s="126">
        <f>'1. All Data'!M69</f>
        <v>0</v>
      </c>
      <c r="G65" s="98"/>
      <c r="H65" s="127">
        <f>'1. All Data'!R69</f>
        <v>0</v>
      </c>
      <c r="I65" s="98"/>
      <c r="J65" s="127">
        <f>'1. All Data'!V69</f>
        <v>0</v>
      </c>
    </row>
    <row r="66" spans="1:10" ht="99.75" customHeight="1">
      <c r="A66" s="96" t="str">
        <f>'1. All Data'!B70</f>
        <v>EHW23</v>
      </c>
      <c r="B66" s="128" t="str">
        <f>'1. All Data'!C70</f>
        <v>Further Development of SMARTER working  (Waste Collection &amp; Street Cleaning)</v>
      </c>
      <c r="C66" s="129" t="str">
        <f>'1. All Data'!D70</f>
        <v xml:space="preserve">Carry out a review of the Trade Waste Service  </v>
      </c>
      <c r="D66" s="125" t="str">
        <f>'1. All Data'!H70</f>
        <v>Not Yet Due</v>
      </c>
      <c r="E66" s="98"/>
      <c r="F66" s="126">
        <f>'1. All Data'!M70</f>
        <v>0</v>
      </c>
      <c r="G66" s="98"/>
      <c r="H66" s="127">
        <f>'1. All Data'!R70</f>
        <v>0</v>
      </c>
      <c r="I66" s="98"/>
      <c r="J66" s="127">
        <f>'1. All Data'!V70</f>
        <v>0</v>
      </c>
    </row>
    <row r="67" spans="1:10" ht="99.75" customHeight="1">
      <c r="A67" s="96" t="str">
        <f>'1. All Data'!B71</f>
        <v>EHW24</v>
      </c>
      <c r="B67" s="128" t="str">
        <f>'1. All Data'!C71</f>
        <v xml:space="preserve">Housing Strategy Initiatives: Update on Improvements to the Housing Register </v>
      </c>
      <c r="C67" s="129" t="str">
        <f>'1. All Data'!D71</f>
        <v>Produce an update report and next steps for revised Housing Register and Allocations Service Contract</v>
      </c>
      <c r="D67" s="125" t="str">
        <f>'1. All Data'!H71</f>
        <v>Not Yet Due</v>
      </c>
      <c r="E67" s="98"/>
      <c r="F67" s="126">
        <f>'1. All Data'!M71</f>
        <v>0</v>
      </c>
      <c r="G67" s="98"/>
      <c r="H67" s="127">
        <f>'1. All Data'!R71</f>
        <v>0</v>
      </c>
      <c r="I67" s="98"/>
      <c r="J67" s="127">
        <f>'1. All Data'!V71</f>
        <v>0</v>
      </c>
    </row>
    <row r="68" spans="1:10" ht="99.75" customHeight="1">
      <c r="A68" s="96" t="str">
        <f>'1. All Data'!B72</f>
        <v>EHW25</v>
      </c>
      <c r="B68" s="128" t="str">
        <f>'1. All Data'!C72</f>
        <v>Housing Strategy Initiatives: Proactively reducing the number of empty homes in the borough</v>
      </c>
      <c r="C68" s="129" t="str">
        <f>'1. All Data'!D72</f>
        <v>Performance report identifying the reduction in empty homes</v>
      </c>
      <c r="D68" s="125" t="str">
        <f>'1. All Data'!H72</f>
        <v>Not Yet Due</v>
      </c>
      <c r="E68" s="98"/>
      <c r="F68" s="126">
        <f>'1. All Data'!M72</f>
        <v>0</v>
      </c>
      <c r="G68" s="98"/>
      <c r="H68" s="127">
        <f>'1. All Data'!R72</f>
        <v>0</v>
      </c>
      <c r="I68" s="98"/>
      <c r="J68" s="127">
        <f>'1. All Data'!V72</f>
        <v>0</v>
      </c>
    </row>
    <row r="69" spans="1:10" ht="99.75" customHeight="1">
      <c r="A69" s="96" t="str">
        <f>'1. All Data'!B73</f>
        <v>EHW26</v>
      </c>
      <c r="B69" s="128" t="str">
        <f>'1. All Data'!C73</f>
        <v>Delivering Better Services to Support Homelessness</v>
      </c>
      <c r="C69" s="129" t="str">
        <f>'1. All Data'!D73</f>
        <v>Develop the approach for the delivery of the new Rough Sleepers Outreach Service</v>
      </c>
      <c r="D69" s="125" t="str">
        <f>'1. All Data'!H73</f>
        <v>On Track to be Achieved</v>
      </c>
      <c r="E69" s="98"/>
      <c r="F69" s="126">
        <f>'1. All Data'!M73</f>
        <v>0</v>
      </c>
      <c r="G69" s="106"/>
      <c r="H69" s="127">
        <f>'1. All Data'!R73</f>
        <v>0</v>
      </c>
      <c r="I69" s="106"/>
      <c r="J69" s="127">
        <f>'1. All Data'!V73</f>
        <v>0</v>
      </c>
    </row>
    <row r="70" spans="1:10" ht="99.75" customHeight="1">
      <c r="A70" s="96" t="str">
        <f>'1. All Data'!B74</f>
        <v>EHW27</v>
      </c>
      <c r="B70" s="128" t="str">
        <f>'1. All Data'!C74</f>
        <v>Delivering Better Services to Support Homelessness</v>
      </c>
      <c r="C70" s="129" t="str">
        <f>'1. All Data'!D74</f>
        <v>Average time from appointment to initial decision for homeless applicants of 3 days</v>
      </c>
      <c r="D70" s="125" t="str">
        <f>'1. All Data'!H74</f>
        <v>On Track to be Achieved</v>
      </c>
      <c r="E70" s="98"/>
      <c r="F70" s="126">
        <f>'1. All Data'!M74</f>
        <v>0</v>
      </c>
      <c r="G70" s="106"/>
      <c r="H70" s="127">
        <f>'1. All Data'!R74</f>
        <v>0</v>
      </c>
      <c r="I70" s="106"/>
      <c r="J70" s="127">
        <f>'1. All Data'!V74</f>
        <v>0</v>
      </c>
    </row>
    <row r="71" spans="1:10" ht="99.75" customHeight="1">
      <c r="A71" s="96" t="str">
        <f>'1. All Data'!B75</f>
        <v>EHW28</v>
      </c>
      <c r="B71" s="128" t="str">
        <f>'1. All Data'!C75</f>
        <v>Delivering Better Services to Support Homelessness</v>
      </c>
      <c r="C71" s="129" t="str">
        <f>'1. All Data'!D75</f>
        <v>Maintain ‘Key to Key’ Void Turnaround to an average of 6 working days</v>
      </c>
      <c r="D71" s="125" t="str">
        <f>'1. All Data'!H75</f>
        <v>On Track to be Achieved</v>
      </c>
      <c r="E71" s="98"/>
      <c r="F71" s="126">
        <f>'1. All Data'!M75</f>
        <v>0</v>
      </c>
      <c r="G71" s="106"/>
      <c r="H71" s="127">
        <f>'1. All Data'!R75</f>
        <v>0</v>
      </c>
      <c r="I71" s="106"/>
      <c r="J71" s="127">
        <f>'1. All Data'!V75</f>
        <v>0</v>
      </c>
    </row>
    <row r="72" spans="1:10" ht="99.75" customHeight="1">
      <c r="A72" s="96" t="str">
        <f>'1. All Data'!B76</f>
        <v>EHW29</v>
      </c>
      <c r="B72" s="128" t="str">
        <f>'1. All Data'!C76</f>
        <v>Delivering Better Services to Support Homelessness</v>
      </c>
      <c r="C72" s="129" t="str">
        <f>'1. All Data'!D76</f>
        <v>Carryout relevant procurement and service redesign, following the outcome of RSI 5</v>
      </c>
      <c r="D72" s="125" t="str">
        <f>'1. All Data'!H76</f>
        <v>Not Yet Due</v>
      </c>
      <c r="E72" s="97"/>
      <c r="F72" s="126">
        <f>'1. All Data'!M76</f>
        <v>0</v>
      </c>
      <c r="G72" s="98"/>
      <c r="H72" s="127">
        <f>'1. All Data'!R76</f>
        <v>0</v>
      </c>
      <c r="I72" s="98"/>
      <c r="J72" s="127">
        <f>'1. All Data'!V76</f>
        <v>0</v>
      </c>
    </row>
    <row r="73" spans="1:10" ht="99.75" customHeight="1">
      <c r="A73" s="96" t="str">
        <f>'1. All Data'!B77</f>
        <v>EHW30</v>
      </c>
      <c r="B73" s="128" t="str">
        <f>'1. All Data'!C77</f>
        <v xml:space="preserve">Supporting Sports and Leisure Delivery Partners </v>
      </c>
      <c r="C73" s="129" t="str">
        <f>'1. All Data'!D77</f>
        <v>Investigate opportunities to establish an enhanced Play Day event in conjunction with Everyone Active</v>
      </c>
      <c r="D73" s="125" t="str">
        <f>'1. All Data'!H77</f>
        <v>On Track to be Achieved</v>
      </c>
      <c r="E73" s="98"/>
      <c r="F73" s="126">
        <f>'1. All Data'!M77</f>
        <v>0</v>
      </c>
      <c r="G73" s="98"/>
      <c r="H73" s="127">
        <f>'1. All Data'!R77</f>
        <v>0</v>
      </c>
      <c r="I73" s="98"/>
      <c r="J73" s="127">
        <f>'1. All Data'!V77</f>
        <v>0</v>
      </c>
    </row>
    <row r="74" spans="1:10" ht="99.75" customHeight="1">
      <c r="A74" s="96" t="str">
        <f>'1. All Data'!B79</f>
        <v>EHW32</v>
      </c>
      <c r="B74" s="128" t="str">
        <f>'1. All Data'!C79</f>
        <v xml:space="preserve">Open Spaces Initiatives </v>
      </c>
      <c r="C74" s="129" t="str">
        <f>'1. All Data'!D79</f>
        <v>Complete a second year review of the Parks Development Plan</v>
      </c>
      <c r="D74" s="125" t="str">
        <f>'1. All Data'!H79</f>
        <v>Not Yet Due</v>
      </c>
      <c r="E74" s="98"/>
      <c r="F74" s="126">
        <f>'1. All Data'!M79</f>
        <v>0</v>
      </c>
      <c r="G74" s="106"/>
      <c r="H74" s="127">
        <f>'1. All Data'!R79</f>
        <v>0</v>
      </c>
      <c r="I74" s="98"/>
      <c r="J74" s="127">
        <f>'1. All Data'!V79</f>
        <v>0</v>
      </c>
    </row>
    <row r="75" spans="1:10" ht="99.75" customHeight="1">
      <c r="A75" s="96" t="str">
        <f>'1. All Data'!B82</f>
        <v>EHW35</v>
      </c>
      <c r="B75" s="128" t="str">
        <f>'1. All Data'!C82</f>
        <v>Open Spaces Initiatives</v>
      </c>
      <c r="C75" s="129" t="str">
        <f>'1. All Data'!D82</f>
        <v>Undertake a review of the play equipment provision within East Staffordshire</v>
      </c>
      <c r="D75" s="125" t="str">
        <f>'1. All Data'!H82</f>
        <v>Fully Achieved</v>
      </c>
      <c r="E75" s="98"/>
      <c r="F75" s="126">
        <f>'1. All Data'!M82</f>
        <v>0</v>
      </c>
      <c r="G75" s="98"/>
      <c r="H75" s="127">
        <f>'1. All Data'!R82</f>
        <v>0</v>
      </c>
      <c r="I75" s="98"/>
      <c r="J75" s="127">
        <f>'1. All Data'!V82</f>
        <v>0</v>
      </c>
    </row>
    <row r="76" spans="1:10" ht="99.75" customHeight="1">
      <c r="A76" s="96" t="str">
        <f>'1. All Data'!B84</f>
        <v>EHW37</v>
      </c>
      <c r="B76" s="128" t="str">
        <f>'1. All Data'!C84</f>
        <v>Open Spaces Initiatives</v>
      </c>
      <c r="C76" s="129" t="str">
        <f>'1. All Data'!D84</f>
        <v>Develop proposals to upgrade the amenities at Branston Water Park</v>
      </c>
      <c r="D76" s="125" t="str">
        <f>'1. All Data'!H84</f>
        <v>On Track to be Achieved</v>
      </c>
      <c r="E76" s="98"/>
      <c r="F76" s="126">
        <f>'1. All Data'!M84</f>
        <v>0</v>
      </c>
      <c r="G76" s="98"/>
      <c r="H76" s="127">
        <f>'1. All Data'!R84</f>
        <v>0</v>
      </c>
      <c r="I76" s="98"/>
      <c r="J76" s="127">
        <f>'1. All Data'!V84</f>
        <v>0</v>
      </c>
    </row>
    <row r="77" spans="1:10" ht="141.75">
      <c r="A77" s="96" t="str">
        <f>'1. All Data'!B85</f>
        <v>EHW38</v>
      </c>
      <c r="B77" s="128" t="str">
        <f>'1. All Data'!C85</f>
        <v>Open Spaces Initiatives</v>
      </c>
      <c r="C77" s="129" t="str">
        <f>'1. All Data'!D85</f>
        <v>Review and update the Council’s Tree Policy to provide guidance on increased levels of tree planting resulting from initiatives relating to the Climate Change emergency</v>
      </c>
      <c r="D77" s="125" t="str">
        <f>'1. All Data'!H85</f>
        <v>Not Yet Due</v>
      </c>
      <c r="E77" s="97"/>
      <c r="F77" s="126">
        <f>'1. All Data'!M85</f>
        <v>0</v>
      </c>
      <c r="G77" s="98"/>
      <c r="H77" s="127">
        <f>'1. All Data'!R85</f>
        <v>0</v>
      </c>
      <c r="I77" s="98"/>
      <c r="J77" s="127">
        <f>'1. All Data'!V85</f>
        <v>0</v>
      </c>
    </row>
    <row r="78" spans="1:10" ht="99.75" customHeight="1">
      <c r="A78" s="96" t="str">
        <f>'1. All Data'!B88</f>
        <v>EHW41</v>
      </c>
      <c r="B78" s="128" t="str">
        <f>'1. All Data'!C88</f>
        <v>New &amp; Refreshed Planning Policies</v>
      </c>
      <c r="C78" s="129" t="str">
        <f>'1. All Data'!D88</f>
        <v>Update Housing Choice SPD</v>
      </c>
      <c r="D78" s="125" t="str">
        <f>'1. All Data'!H88</f>
        <v>On Track to be Achieved</v>
      </c>
      <c r="E78" s="97"/>
      <c r="F78" s="126">
        <f>'1. All Data'!M88</f>
        <v>0</v>
      </c>
      <c r="G78" s="105"/>
      <c r="H78" s="127">
        <f>'1. All Data'!R88</f>
        <v>0</v>
      </c>
      <c r="I78" s="105"/>
      <c r="J78" s="127">
        <f>'1. All Data'!V88</f>
        <v>0</v>
      </c>
    </row>
    <row r="79" spans="1:10" ht="99.75" customHeight="1">
      <c r="A79" s="96" t="str">
        <f>'1. All Data'!B89</f>
        <v>EHW42</v>
      </c>
      <c r="B79" s="128" t="str">
        <f>'1. All Data'!C89</f>
        <v>New &amp; Refreshed Planning Policies</v>
      </c>
      <c r="C79" s="129" t="str">
        <f>'1. All Data'!D89</f>
        <v>Report considering the merits of an ARTICLE 4 (Retail/Residential) in the town centre</v>
      </c>
      <c r="D79" s="125" t="str">
        <f>'1. All Data'!H89</f>
        <v>Fully Achieved</v>
      </c>
      <c r="E79" s="97"/>
      <c r="F79" s="126">
        <f>'1. All Data'!M89</f>
        <v>0</v>
      </c>
      <c r="G79" s="98"/>
      <c r="H79" s="127">
        <f>'1. All Data'!R89</f>
        <v>0</v>
      </c>
      <c r="I79" s="98"/>
      <c r="J79" s="127">
        <f>'1. All Data'!V89</f>
        <v>0</v>
      </c>
    </row>
    <row r="80" spans="1:10" ht="99.75" customHeight="1">
      <c r="A80" s="96" t="str">
        <f>'1. All Data'!B90</f>
        <v>EHW43</v>
      </c>
      <c r="B80" s="128" t="str">
        <f>'1. All Data'!C90</f>
        <v>Monitor Performance of the Local Plan</v>
      </c>
      <c r="C80" s="129" t="str">
        <f>'1. All Data'!D90</f>
        <v>Complete the annual review of the Local Plan</v>
      </c>
      <c r="D80" s="125" t="str">
        <f>'1. All Data'!H90</f>
        <v>On Track to be Achieved</v>
      </c>
      <c r="E80" s="98"/>
      <c r="F80" s="126">
        <f>'1. All Data'!M90</f>
        <v>0</v>
      </c>
      <c r="G80" s="98"/>
      <c r="H80" s="127">
        <f>'1. All Data'!R90</f>
        <v>0</v>
      </c>
      <c r="I80" s="98"/>
      <c r="J80" s="127">
        <f>'1. All Data'!V90</f>
        <v>0</v>
      </c>
    </row>
    <row r="81" spans="1:46" ht="99.75" customHeight="1">
      <c r="A81" s="96" t="str">
        <f>'1. All Data'!B91</f>
        <v>VFM01</v>
      </c>
      <c r="B81" s="128" t="str">
        <f>'1. All Data'!C91</f>
        <v>Increasing Staffing Availability Through Reduced Sickness</v>
      </c>
      <c r="C81" s="129" t="str">
        <f>'1. All Data'!D91</f>
        <v>Short Term Sickness Days Average number per FTE: 3.22 days</v>
      </c>
      <c r="D81" s="125" t="str">
        <f>'1. All Data'!H91</f>
        <v>On Track to be Achieved</v>
      </c>
      <c r="E81" s="98"/>
      <c r="F81" s="126">
        <f>'1. All Data'!M91</f>
        <v>0</v>
      </c>
      <c r="G81" s="98"/>
      <c r="H81" s="127">
        <f>'1. All Data'!R91</f>
        <v>0</v>
      </c>
      <c r="I81" s="98"/>
      <c r="J81" s="127">
        <f>'1. All Data'!V91</f>
        <v>0</v>
      </c>
    </row>
    <row r="82" spans="1:46" s="112" customFormat="1" ht="87.75">
      <c r="A82" s="96" t="str">
        <f>'1. All Data'!B92</f>
        <v>VFM02</v>
      </c>
      <c r="B82" s="128" t="str">
        <f>'1. All Data'!C92</f>
        <v>Improve On The Average Time To Pay Creditors</v>
      </c>
      <c r="C82" s="129" t="str">
        <f>'1. All Data'!D92</f>
        <v>Average Time To Pay Creditors: Within 10 days of receipt of invoice</v>
      </c>
      <c r="D82" s="125" t="str">
        <f>'1. All Data'!H92</f>
        <v>On Track to be Achieved</v>
      </c>
      <c r="E82" s="97"/>
      <c r="F82" s="126">
        <f>'1. All Data'!M92</f>
        <v>0</v>
      </c>
      <c r="G82" s="98"/>
      <c r="H82" s="127">
        <f>'1. All Data'!R92</f>
        <v>0</v>
      </c>
      <c r="I82" s="98"/>
      <c r="J82" s="127">
        <f>'1. All Data'!V92</f>
        <v>0</v>
      </c>
      <c r="K82" s="118"/>
      <c r="L82" s="118"/>
      <c r="M82" s="119"/>
      <c r="N82" s="120"/>
      <c r="O82" s="120"/>
      <c r="P82" s="120"/>
      <c r="Q82" s="120"/>
      <c r="R82" s="119"/>
      <c r="S82" s="118"/>
      <c r="T82" s="118"/>
      <c r="U82" s="118"/>
      <c r="V82" s="121"/>
      <c r="W82" s="118"/>
      <c r="X82" s="119"/>
      <c r="Y82" s="119"/>
      <c r="Z82" s="119"/>
      <c r="AA82" s="119"/>
      <c r="AB82" s="110"/>
      <c r="AC82" s="95"/>
      <c r="AD82" s="111"/>
      <c r="AE82" s="111"/>
      <c r="AF82" s="111"/>
      <c r="AG82" s="111"/>
      <c r="AH82" s="111"/>
      <c r="AI82" s="111"/>
      <c r="AJ82" s="111"/>
      <c r="AK82" s="111"/>
      <c r="AL82" s="111"/>
      <c r="AM82" s="111"/>
      <c r="AN82" s="111"/>
      <c r="AO82" s="111"/>
      <c r="AP82" s="111"/>
      <c r="AQ82" s="111"/>
      <c r="AR82" s="111"/>
      <c r="AS82" s="111"/>
      <c r="AT82" s="111"/>
    </row>
    <row r="83" spans="1:46" s="117" customFormat="1" ht="103.5" customHeight="1">
      <c r="A83" s="96" t="str">
        <f>'1. All Data'!B93</f>
        <v>VFM03</v>
      </c>
      <c r="B83" s="128" t="str">
        <f>'1. All Data'!C93</f>
        <v>Refresh Member Training</v>
      </c>
      <c r="C83" s="129" t="str">
        <f>'1. All Data'!D93</f>
        <v xml:space="preserve">Develop new approach to training </v>
      </c>
      <c r="D83" s="125" t="str">
        <f>'1. All Data'!H93</f>
        <v>On Track to be Achieved</v>
      </c>
      <c r="E83" s="98"/>
      <c r="F83" s="126">
        <f>'1. All Data'!M93</f>
        <v>0</v>
      </c>
      <c r="G83" s="122"/>
      <c r="H83" s="127">
        <f>'1. All Data'!R93</f>
        <v>0</v>
      </c>
      <c r="I83" s="122"/>
      <c r="J83" s="127">
        <f>'1. All Data'!V93</f>
        <v>0</v>
      </c>
      <c r="K83" s="116"/>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116"/>
      <c r="AI83" s="116"/>
      <c r="AJ83" s="116"/>
      <c r="AK83" s="116"/>
      <c r="AL83" s="116"/>
      <c r="AM83" s="116"/>
      <c r="AN83" s="116"/>
      <c r="AO83" s="116"/>
      <c r="AP83" s="116"/>
      <c r="AQ83" s="116"/>
      <c r="AR83" s="116"/>
      <c r="AS83" s="116"/>
      <c r="AT83" s="116"/>
    </row>
    <row r="84" spans="1:46" ht="99.75" customHeight="1">
      <c r="A84" s="96" t="str">
        <f>'1. All Data'!B94</f>
        <v>VFM04</v>
      </c>
      <c r="B84" s="128" t="str">
        <f>'1. All Data'!C94</f>
        <v>Optimising our services and assets</v>
      </c>
      <c r="C84" s="129" t="str">
        <f>'1. All Data'!D94</f>
        <v>Carry out an options appraisal of potential shared services</v>
      </c>
      <c r="D84" s="125" t="str">
        <f>'1. All Data'!H94</f>
        <v>Not Yet Due</v>
      </c>
      <c r="E84" s="97"/>
      <c r="F84" s="126">
        <f>'1. All Data'!M94</f>
        <v>0</v>
      </c>
      <c r="G84" s="98"/>
      <c r="H84" s="127">
        <f>'1. All Data'!R94</f>
        <v>0</v>
      </c>
      <c r="I84" s="98"/>
      <c r="J84" s="127">
        <f>'1. All Data'!V94</f>
        <v>0</v>
      </c>
    </row>
    <row r="85" spans="1:46" ht="99.75" customHeight="1">
      <c r="A85" s="96" t="str">
        <f>'1. All Data'!B95</f>
        <v>VFM05</v>
      </c>
      <c r="B85" s="128" t="str">
        <f>'1. All Data'!C95</f>
        <v>Optimising our services and assets</v>
      </c>
      <c r="C85" s="129" t="str">
        <f>'1. All Data'!D95</f>
        <v>Carry out a review of our land and property investments</v>
      </c>
      <c r="D85" s="125" t="str">
        <f>'1. All Data'!H95</f>
        <v>Not Yet Due</v>
      </c>
      <c r="E85" s="97"/>
      <c r="F85" s="126">
        <f>'1. All Data'!M95</f>
        <v>0</v>
      </c>
      <c r="G85" s="98"/>
      <c r="H85" s="127">
        <f>'1. All Data'!R95</f>
        <v>0</v>
      </c>
      <c r="I85" s="98"/>
      <c r="J85" s="127">
        <f>'1. All Data'!V95</f>
        <v>0</v>
      </c>
    </row>
    <row r="86" spans="1:46" ht="99.75" customHeight="1">
      <c r="A86" s="96" t="str">
        <f>'1. All Data'!B96</f>
        <v>VFM06</v>
      </c>
      <c r="B86" s="128" t="str">
        <f>'1. All Data'!C96</f>
        <v>Working in partnership with the County Council and other districts</v>
      </c>
      <c r="C86" s="129" t="str">
        <f>'1. All Data'!D96</f>
        <v>Receive an update on the ‘single front door’ policy so that residents across Staffordshire gain an improved experience interacting with local government</v>
      </c>
      <c r="D86" s="125" t="str">
        <f>'1. All Data'!H96</f>
        <v>Not Yet Due</v>
      </c>
      <c r="E86" s="97"/>
      <c r="F86" s="126">
        <f>'1. All Data'!M96</f>
        <v>0</v>
      </c>
      <c r="G86" s="106"/>
      <c r="H86" s="127">
        <f>'1. All Data'!R96</f>
        <v>0</v>
      </c>
      <c r="I86" s="98"/>
      <c r="J86" s="127">
        <f>'1. All Data'!V96</f>
        <v>0</v>
      </c>
    </row>
    <row r="87" spans="1:46" ht="99.75" customHeight="1">
      <c r="A87" s="96" t="str">
        <f>'1. All Data'!B97</f>
        <v>VFM07</v>
      </c>
      <c r="B87" s="128" t="str">
        <f>'1. All Data'!C97</f>
        <v>Annual review of the constitution</v>
      </c>
      <c r="C87" s="129" t="str">
        <f>'1. All Data'!D97</f>
        <v>Members of the constitution cross-party working group to meet to establish changes to the constitution</v>
      </c>
      <c r="D87" s="125" t="str">
        <f>'1. All Data'!H97</f>
        <v>On Track to be Achieved</v>
      </c>
      <c r="E87" s="97"/>
      <c r="F87" s="126">
        <f>'1. All Data'!M97</f>
        <v>0</v>
      </c>
      <c r="G87" s="98"/>
      <c r="H87" s="127">
        <f>'1. All Data'!R97</f>
        <v>0</v>
      </c>
      <c r="I87" s="98"/>
      <c r="J87" s="127">
        <f>'1. All Data'!V97</f>
        <v>0</v>
      </c>
    </row>
    <row r="88" spans="1:46" ht="99.75" customHeight="1">
      <c r="A88" s="96" t="str">
        <f>'1. All Data'!B98</f>
        <v>VFM08</v>
      </c>
      <c r="B88" s="128" t="str">
        <f>'1. All Data'!C98</f>
        <v xml:space="preserve">Progressing to Digital Maturity </v>
      </c>
      <c r="C88" s="129" t="str">
        <f>'1. All Data'!D98</f>
        <v>Upgrade the Council website and go live with new version</v>
      </c>
      <c r="D88" s="125" t="str">
        <f>'1. All Data'!H98</f>
        <v>On Track to be Achieved</v>
      </c>
      <c r="E88" s="97"/>
      <c r="F88" s="126">
        <f>'1. All Data'!M98</f>
        <v>0</v>
      </c>
      <c r="G88" s="98"/>
      <c r="H88" s="127">
        <f>'1. All Data'!R98</f>
        <v>0</v>
      </c>
      <c r="I88" s="98"/>
      <c r="J88" s="127">
        <f>'1. All Data'!V98</f>
        <v>0</v>
      </c>
    </row>
    <row r="89" spans="1:46" ht="99.75" customHeight="1">
      <c r="A89" s="96" t="str">
        <f>'1. All Data'!B99</f>
        <v>VFM09</v>
      </c>
      <c r="B89" s="128" t="str">
        <f>'1. All Data'!C99</f>
        <v xml:space="preserve">Progressing to Digital Maturity </v>
      </c>
      <c r="C89" s="129" t="str">
        <f>'1. All Data'!D99</f>
        <v>Feasibility study regarding an Elected Member intranet</v>
      </c>
      <c r="D89" s="125" t="str">
        <f>'1. All Data'!H99</f>
        <v>Fully Achieved</v>
      </c>
      <c r="E89" s="98"/>
      <c r="F89" s="126">
        <f>'1. All Data'!M99</f>
        <v>0</v>
      </c>
      <c r="G89" s="98"/>
      <c r="H89" s="127">
        <f>'1. All Data'!R99</f>
        <v>0</v>
      </c>
      <c r="I89" s="98"/>
      <c r="J89" s="127">
        <f>'1. All Data'!V99</f>
        <v>0</v>
      </c>
    </row>
    <row r="90" spans="1:46" ht="99.75" customHeight="1">
      <c r="A90" s="96" t="str">
        <f>'1. All Data'!B101</f>
        <v>VFM11</v>
      </c>
      <c r="B90" s="128" t="str">
        <f>'1. All Data'!C101</f>
        <v xml:space="preserve">Progressing to Digital Maturity </v>
      </c>
      <c r="C90" s="129" t="str">
        <f>'1. All Data'!D101</f>
        <v>Map based reporting options appraisal</v>
      </c>
      <c r="D90" s="125" t="str">
        <f>'1. All Data'!H101</f>
        <v>Not Yet Due</v>
      </c>
      <c r="E90" s="97"/>
      <c r="F90" s="126">
        <f>'1. All Data'!M101</f>
        <v>0</v>
      </c>
      <c r="G90" s="98"/>
      <c r="H90" s="127">
        <f>'1. All Data'!R101</f>
        <v>0</v>
      </c>
      <c r="I90" s="98"/>
      <c r="J90" s="127">
        <f>'1. All Data'!V101</f>
        <v>0</v>
      </c>
    </row>
    <row r="91" spans="1:46" ht="99.75" customHeight="1">
      <c r="A91" s="96" t="str">
        <f>'1. All Data'!B102</f>
        <v>VFM12</v>
      </c>
      <c r="B91" s="128" t="str">
        <f>'1. All Data'!C102</f>
        <v xml:space="preserve">Progressing to Digital Maturity </v>
      </c>
      <c r="C91" s="129" t="str">
        <f>'1. All Data'!D102</f>
        <v>Council ‘app’ options appraisal</v>
      </c>
      <c r="D91" s="125" t="str">
        <f>'1. All Data'!H102</f>
        <v>Not Yet Due</v>
      </c>
      <c r="E91" s="98"/>
      <c r="F91" s="126">
        <f>'1. All Data'!M102</f>
        <v>0</v>
      </c>
      <c r="G91" s="98"/>
      <c r="H91" s="127">
        <f>'1. All Data'!R102</f>
        <v>0</v>
      </c>
      <c r="I91" s="98"/>
      <c r="J91" s="127">
        <f>'1. All Data'!V102</f>
        <v>0</v>
      </c>
    </row>
    <row r="92" spans="1:46" ht="99.75" customHeight="1">
      <c r="A92" s="96" t="str">
        <f>'1. All Data'!B103</f>
        <v>VFM13</v>
      </c>
      <c r="B92" s="128" t="str">
        <f>'1. All Data'!C103</f>
        <v>Set the MTFS for 2022/23 onwards</v>
      </c>
      <c r="C92" s="129" t="str">
        <f>'1. All Data'!D103</f>
        <v>Set Budget for Council Approval</v>
      </c>
      <c r="D92" s="125" t="str">
        <f>'1. All Data'!H103</f>
        <v>Not Yet Due</v>
      </c>
      <c r="E92" s="97"/>
      <c r="F92" s="126">
        <f>'1. All Data'!M103</f>
        <v>0</v>
      </c>
      <c r="G92" s="98"/>
      <c r="H92" s="127">
        <f>'1. All Data'!R103</f>
        <v>0</v>
      </c>
      <c r="I92" s="98"/>
      <c r="J92" s="127">
        <f>'1. All Data'!V103</f>
        <v>0</v>
      </c>
    </row>
    <row r="93" spans="1:46" ht="99.75" customHeight="1">
      <c r="A93" s="96" t="str">
        <f>'1. All Data'!B104</f>
        <v>VFM14</v>
      </c>
      <c r="B93" s="128" t="str">
        <f>'1. All Data'!C104</f>
        <v xml:space="preserve">Having an approved Statement of Accounts </v>
      </c>
      <c r="C93" s="129" t="str">
        <f>'1. All Data'!D104</f>
        <v xml:space="preserve">Submit Statement of Accounts to Audit Committee by the earlier Statutory Deadline </v>
      </c>
      <c r="D93" s="125" t="str">
        <f>'1. All Data'!H104</f>
        <v>On Track to be Achieved</v>
      </c>
      <c r="E93" s="97"/>
      <c r="F93" s="126">
        <f>'1. All Data'!M104</f>
        <v>0</v>
      </c>
      <c r="G93" s="98"/>
      <c r="H93" s="127">
        <f>'1. All Data'!R104</f>
        <v>0</v>
      </c>
      <c r="I93" s="98"/>
      <c r="J93" s="127">
        <f>'1. All Data'!V104</f>
        <v>0</v>
      </c>
    </row>
    <row r="94" spans="1:46" ht="99.75" customHeight="1">
      <c r="A94" s="96" t="str">
        <f>'1. All Data'!B105</f>
        <v>VFM15</v>
      </c>
      <c r="B94" s="128" t="str">
        <f>'1. All Data'!C105</f>
        <v xml:space="preserve">Maintaining Good Financial Stewardship </v>
      </c>
      <c r="C94" s="129" t="str">
        <f>'1. All Data'!D105</f>
        <v>Carry out a review of our Treasury Management approach and strategy</v>
      </c>
      <c r="D94" s="125" t="str">
        <f>'1. All Data'!H105</f>
        <v>Not Yet Due</v>
      </c>
      <c r="E94" s="97"/>
      <c r="F94" s="126">
        <f>'1. All Data'!M105</f>
        <v>0</v>
      </c>
      <c r="G94" s="98"/>
      <c r="H94" s="127">
        <f>'1. All Data'!R105</f>
        <v>0</v>
      </c>
      <c r="I94" s="98"/>
      <c r="J94" s="127">
        <f>'1. All Data'!V105</f>
        <v>0</v>
      </c>
    </row>
    <row r="95" spans="1:46" ht="99.75" customHeight="1">
      <c r="A95" s="96" t="str">
        <f>'1. All Data'!B106</f>
        <v>VFM16</v>
      </c>
      <c r="B95" s="128" t="str">
        <f>'1. All Data'!C106</f>
        <v>ICT, HR and selective licensing Business Support</v>
      </c>
      <c r="C95" s="129" t="str">
        <f>'1. All Data'!D106</f>
        <v>Continue with and review strategic support to OWBC: Provide health-check on service</v>
      </c>
      <c r="D95" s="125" t="str">
        <f>'1. All Data'!H106</f>
        <v>On Track to be Achieved</v>
      </c>
      <c r="E95" s="97"/>
      <c r="F95" s="126">
        <f>'1. All Data'!M106</f>
        <v>0</v>
      </c>
      <c r="G95" s="98"/>
      <c r="H95" s="127">
        <f>'1. All Data'!R106</f>
        <v>0</v>
      </c>
      <c r="I95" s="98"/>
      <c r="J95" s="127">
        <f>'1. All Data'!V106</f>
        <v>0</v>
      </c>
    </row>
    <row r="96" spans="1:46" ht="99.75" customHeight="1">
      <c r="A96" s="96" t="str">
        <f>'1. All Data'!B107</f>
        <v>VFM17</v>
      </c>
      <c r="B96" s="128" t="str">
        <f>'1. All Data'!C107</f>
        <v>Licensing and Enforcement Activities - CCTV</v>
      </c>
      <c r="C96" s="129" t="str">
        <f>'1. All Data'!D107</f>
        <v>Renew the CCTV contracts for monitoring and maintenance of fixed site CCTV cameras and procure a new ‘fleet’ of fixed site digital CCTV cameras and infrastructure</v>
      </c>
      <c r="D96" s="125" t="str">
        <f>'1. All Data'!H107</f>
        <v>On Track to be Achieved</v>
      </c>
      <c r="E96" s="98"/>
      <c r="F96" s="126">
        <f>'1. All Data'!M107</f>
        <v>0</v>
      </c>
      <c r="G96" s="98"/>
      <c r="H96" s="127">
        <f>'1. All Data'!R107</f>
        <v>0</v>
      </c>
      <c r="I96" s="98"/>
      <c r="J96" s="127">
        <f>'1. All Data'!V107</f>
        <v>0</v>
      </c>
    </row>
    <row r="97" spans="1:10" ht="99.75" customHeight="1">
      <c r="A97" s="96" t="str">
        <f>'1. All Data'!B108</f>
        <v>VFM18</v>
      </c>
      <c r="B97" s="128" t="str">
        <f>'1. All Data'!C108</f>
        <v>Licensing and Enforcement Activities - CCTV</v>
      </c>
      <c r="C97" s="129" t="str">
        <f>'1. All Data'!D108</f>
        <v>Monitor the effectiveness of the mobile CCTV provision including the number of camera deployments. Report to Cabinet</v>
      </c>
      <c r="D97" s="125" t="str">
        <f>'1. All Data'!H108</f>
        <v>On Track to be Achieved</v>
      </c>
      <c r="E97" s="98"/>
      <c r="F97" s="126">
        <f>'1. All Data'!M108</f>
        <v>0</v>
      </c>
      <c r="G97" s="98"/>
      <c r="H97" s="127">
        <f>'1. All Data'!R108</f>
        <v>0</v>
      </c>
      <c r="I97" s="98"/>
      <c r="J97" s="127">
        <f>'1. All Data'!V108</f>
        <v>0</v>
      </c>
    </row>
    <row r="98" spans="1:10" ht="99.75" customHeight="1">
      <c r="A98" s="96" t="str">
        <f>'1. All Data'!B109</f>
        <v>VFM19</v>
      </c>
      <c r="B98" s="128" t="str">
        <f>'1. All Data'!C109</f>
        <v>Car Parking related initiatives</v>
      </c>
      <c r="C98" s="129" t="str">
        <f>'1. All Data'!D109</f>
        <v>Initiate a rolling programme of condition surveys across Council car parks. Year 1 to include Central Area (Coopers) and Trinity Road</v>
      </c>
      <c r="D98" s="125" t="str">
        <f>'1. All Data'!H109</f>
        <v>Not Yet Due</v>
      </c>
      <c r="E98" s="97"/>
      <c r="F98" s="126">
        <f>'1. All Data'!M109</f>
        <v>0</v>
      </c>
      <c r="G98" s="106"/>
      <c r="H98" s="127">
        <f>'1. All Data'!R109</f>
        <v>0</v>
      </c>
      <c r="I98" s="98"/>
      <c r="J98" s="127">
        <f>'1. All Data'!V109</f>
        <v>0</v>
      </c>
    </row>
    <row r="99" spans="1:10" ht="99.75" customHeight="1">
      <c r="A99" s="96" t="str">
        <f>'1. All Data'!B110</f>
        <v>VFM20</v>
      </c>
      <c r="B99" s="128" t="str">
        <f>'1. All Data'!C110</f>
        <v>Development of the Selective Licensing Scheme</v>
      </c>
      <c r="C99" s="129" t="str">
        <f>'1. All Data'!D110</f>
        <v>Provide a fifth year report on the current Selective Licensing Scheme</v>
      </c>
      <c r="D99" s="125" t="str">
        <f>'1. All Data'!H110</f>
        <v>Not Yet Due</v>
      </c>
      <c r="E99" s="98"/>
      <c r="F99" s="126">
        <f>'1. All Data'!M110</f>
        <v>0</v>
      </c>
      <c r="G99" s="105"/>
      <c r="H99" s="127">
        <f>'1. All Data'!R110</f>
        <v>0</v>
      </c>
      <c r="I99" s="98"/>
      <c r="J99" s="127">
        <f>'1. All Data'!V110</f>
        <v>0</v>
      </c>
    </row>
    <row r="100" spans="1:10" ht="99.75" customHeight="1">
      <c r="A100" s="96" t="str">
        <f>'1. All Data'!B111</f>
        <v>VFM21</v>
      </c>
      <c r="B100" s="128" t="str">
        <f>'1. All Data'!C111</f>
        <v>Development of the Selective Licensing Scheme</v>
      </c>
      <c r="C100" s="129" t="str">
        <f>'1. All Data'!D111</f>
        <v>Subject to consultation consider the re-designation of the pilot Selective Licensing Scheme pilot in Anglesey ward</v>
      </c>
      <c r="D100" s="125" t="str">
        <f>'1. All Data'!H111</f>
        <v>On Track to be Achieved</v>
      </c>
      <c r="E100" s="98"/>
      <c r="F100" s="126">
        <f>'1. All Data'!M111</f>
        <v>0</v>
      </c>
      <c r="G100" s="98"/>
      <c r="H100" s="127">
        <f>'1. All Data'!R111</f>
        <v>0</v>
      </c>
      <c r="I100" s="98"/>
      <c r="J100" s="127">
        <f>'1. All Data'!V111</f>
        <v>0</v>
      </c>
    </row>
    <row r="101" spans="1:10" ht="99.75" customHeight="1">
      <c r="A101" s="96" t="str">
        <f>'1. All Data'!B112</f>
        <v>VFM22</v>
      </c>
      <c r="B101" s="128" t="str">
        <f>'1. All Data'!C112</f>
        <v>Development of the Selective Licensing Scheme</v>
      </c>
      <c r="C101" s="129" t="str">
        <f>'1. All Data'!D112</f>
        <v>Subject to consultation, consider the designation of a new Selective Licensing Scheme. Potential areas to include; Goodman Street, Waterloo Street, Uxbridge Street, Shobnall Road and Branston Road</v>
      </c>
      <c r="D101" s="125" t="str">
        <f>'1. All Data'!H112</f>
        <v>On Track to be Achieved</v>
      </c>
      <c r="E101" s="98"/>
      <c r="F101" s="126">
        <f>'1. All Data'!M112</f>
        <v>0</v>
      </c>
      <c r="G101" s="98"/>
      <c r="H101" s="127">
        <f>'1. All Data'!R112</f>
        <v>0</v>
      </c>
      <c r="I101" s="98"/>
      <c r="J101" s="127">
        <f>'1. All Data'!V112</f>
        <v>0</v>
      </c>
    </row>
    <row r="102" spans="1:10" ht="99.75" customHeight="1">
      <c r="A102" s="96" t="str">
        <f>'1. All Data'!B113</f>
        <v>VFM23</v>
      </c>
      <c r="B102" s="128" t="str">
        <f>'1. All Data'!C113</f>
        <v xml:space="preserve">Continue to Maximise Income Through Effective Collection Processes (Previously BVPI 9) </v>
      </c>
      <c r="C102" s="129" t="str">
        <f>'1. All Data'!D113</f>
        <v xml:space="preserve">Collection Rates of Council Tax : 98% </v>
      </c>
      <c r="D102" s="125" t="str">
        <f>'1. All Data'!H113</f>
        <v>On Track to be Achieved</v>
      </c>
      <c r="E102" s="97"/>
      <c r="F102" s="126">
        <f>'1. All Data'!M113</f>
        <v>0</v>
      </c>
      <c r="G102" s="98"/>
      <c r="H102" s="127">
        <f>'1. All Data'!R113</f>
        <v>0</v>
      </c>
      <c r="I102" s="98"/>
      <c r="J102" s="127">
        <f>'1. All Data'!V113</f>
        <v>0</v>
      </c>
    </row>
    <row r="103" spans="1:10" ht="99.75" customHeight="1">
      <c r="A103" s="96" t="str">
        <f>'1. All Data'!B114</f>
        <v>VFM24</v>
      </c>
      <c r="B103" s="128" t="str">
        <f>'1. All Data'!C114</f>
        <v xml:space="preserve">Continue to Maximise Income Through Effective Collection Processes (Previously BVPI 10) </v>
      </c>
      <c r="C103" s="129" t="str">
        <f>'1. All Data'!D114</f>
        <v>Collection Rates of NNDR: 99%</v>
      </c>
      <c r="D103" s="125" t="str">
        <f>'1. All Data'!H114</f>
        <v>On Track to be Achieved</v>
      </c>
      <c r="E103" s="97"/>
      <c r="F103" s="126">
        <f>'1. All Data'!M114</f>
        <v>0</v>
      </c>
      <c r="G103" s="98"/>
      <c r="H103" s="127">
        <f>'1. All Data'!R114</f>
        <v>0</v>
      </c>
      <c r="I103" s="98"/>
      <c r="J103" s="127">
        <f>'1. All Data'!V114</f>
        <v>0</v>
      </c>
    </row>
    <row r="104" spans="1:10" ht="99.75" customHeight="1">
      <c r="A104" s="96" t="str">
        <f>'1. All Data'!B115</f>
        <v>VFM25a</v>
      </c>
      <c r="B104" s="128" t="str">
        <f>'1. All Data'!C115</f>
        <v>Continue to Maximise Income Through Effective Collection Processes:</v>
      </c>
      <c r="C104" s="129" t="str">
        <f>'1. All Data'!D115</f>
        <v>Former Years Arrears for: Council Tax: £2,500,000</v>
      </c>
      <c r="D104" s="125" t="str">
        <f>'1. All Data'!H115</f>
        <v>On Track to be Achieved</v>
      </c>
      <c r="E104" s="98"/>
      <c r="F104" s="126">
        <f>'1. All Data'!M115</f>
        <v>0</v>
      </c>
      <c r="G104" s="98"/>
      <c r="H104" s="127">
        <f>'1. All Data'!R115</f>
        <v>0</v>
      </c>
      <c r="I104" s="98"/>
      <c r="J104" s="127">
        <f>'1. All Data'!V115</f>
        <v>0</v>
      </c>
    </row>
    <row r="105" spans="1:10" ht="99.75" customHeight="1">
      <c r="A105" s="96" t="e">
        <f>'1. All Data'!#REF!</f>
        <v>#REF!</v>
      </c>
      <c r="B105" s="128" t="e">
        <f>'1. All Data'!#REF!</f>
        <v>#REF!</v>
      </c>
      <c r="C105" s="129" t="e">
        <f>'1. All Data'!#REF!</f>
        <v>#REF!</v>
      </c>
      <c r="D105" s="125" t="e">
        <f>'1. All Data'!#REF!</f>
        <v>#REF!</v>
      </c>
      <c r="E105" s="98"/>
      <c r="F105" s="126" t="e">
        <f>'1. All Data'!#REF!</f>
        <v>#REF!</v>
      </c>
      <c r="G105" s="98"/>
      <c r="H105" s="127" t="e">
        <f>'1. All Data'!#REF!</f>
        <v>#REF!</v>
      </c>
      <c r="I105" s="98"/>
      <c r="J105" s="127" t="e">
        <f>'1. All Data'!#REF!</f>
        <v>#REF!</v>
      </c>
    </row>
    <row r="106" spans="1:10" ht="99.75" customHeight="1">
      <c r="A106" s="96" t="e">
        <f>'1. All Data'!#REF!</f>
        <v>#REF!</v>
      </c>
      <c r="B106" s="128" t="e">
        <f>'1. All Data'!#REF!</f>
        <v>#REF!</v>
      </c>
      <c r="C106" s="129" t="e">
        <f>'1. All Data'!#REF!</f>
        <v>#REF!</v>
      </c>
      <c r="D106" s="125" t="e">
        <f>'1. All Data'!#REF!</f>
        <v>#REF!</v>
      </c>
      <c r="E106" s="98"/>
      <c r="F106" s="126" t="e">
        <f>'1. All Data'!#REF!</f>
        <v>#REF!</v>
      </c>
      <c r="G106" s="98"/>
      <c r="H106" s="127" t="e">
        <f>'1. All Data'!#REF!</f>
        <v>#REF!</v>
      </c>
      <c r="I106" s="98"/>
      <c r="J106" s="127" t="e">
        <f>'1. All Data'!#REF!</f>
        <v>#REF!</v>
      </c>
    </row>
    <row r="107" spans="1:10" ht="99.75" customHeight="1">
      <c r="A107" s="96" t="e">
        <f>'1. All Data'!#REF!</f>
        <v>#REF!</v>
      </c>
      <c r="B107" s="128" t="e">
        <f>'1. All Data'!#REF!</f>
        <v>#REF!</v>
      </c>
      <c r="C107" s="129" t="e">
        <f>'1. All Data'!#REF!</f>
        <v>#REF!</v>
      </c>
      <c r="D107" s="125" t="e">
        <f>'1. All Data'!#REF!</f>
        <v>#REF!</v>
      </c>
      <c r="E107" s="98"/>
      <c r="F107" s="126" t="e">
        <f>'1. All Data'!#REF!</f>
        <v>#REF!</v>
      </c>
      <c r="G107" s="98"/>
      <c r="H107" s="127" t="e">
        <f>'1. All Data'!#REF!</f>
        <v>#REF!</v>
      </c>
      <c r="I107" s="98"/>
      <c r="J107" s="127" t="e">
        <f>'1. All Data'!#REF!</f>
        <v>#REF!</v>
      </c>
    </row>
    <row r="108" spans="1:10" ht="99.75" customHeight="1">
      <c r="A108" s="96" t="e">
        <f>'1. All Data'!#REF!</f>
        <v>#REF!</v>
      </c>
      <c r="B108" s="128" t="e">
        <f>'1. All Data'!#REF!</f>
        <v>#REF!</v>
      </c>
      <c r="C108" s="129" t="e">
        <f>'1. All Data'!#REF!</f>
        <v>#REF!</v>
      </c>
      <c r="D108" s="125" t="e">
        <f>'1. All Data'!#REF!</f>
        <v>#REF!</v>
      </c>
      <c r="E108" s="98"/>
      <c r="F108" s="126" t="e">
        <f>'1. All Data'!#REF!</f>
        <v>#REF!</v>
      </c>
      <c r="G108" s="98"/>
      <c r="H108" s="127" t="e">
        <f>'1. All Data'!#REF!</f>
        <v>#REF!</v>
      </c>
      <c r="I108" s="98"/>
      <c r="J108" s="127" t="e">
        <f>'1. All Data'!#REF!</f>
        <v>#REF!</v>
      </c>
    </row>
    <row r="109" spans="1:10" ht="99.75" customHeight="1">
      <c r="A109" s="96" t="e">
        <f>'1. All Data'!#REF!</f>
        <v>#REF!</v>
      </c>
      <c r="B109" s="128" t="e">
        <f>'1. All Data'!#REF!</f>
        <v>#REF!</v>
      </c>
      <c r="C109" s="129" t="e">
        <f>'1. All Data'!#REF!</f>
        <v>#REF!</v>
      </c>
      <c r="D109" s="125" t="e">
        <f>'1. All Data'!#REF!</f>
        <v>#REF!</v>
      </c>
      <c r="E109" s="98"/>
      <c r="F109" s="126" t="e">
        <f>'1. All Data'!#REF!</f>
        <v>#REF!</v>
      </c>
      <c r="G109" s="98"/>
      <c r="H109" s="127" t="e">
        <f>'1. All Data'!#REF!</f>
        <v>#REF!</v>
      </c>
      <c r="I109" s="98"/>
      <c r="J109" s="127" t="e">
        <f>'1. All Data'!#REF!</f>
        <v>#REF!</v>
      </c>
    </row>
    <row r="110" spans="1:10" ht="99.75" customHeight="1">
      <c r="A110" s="96" t="e">
        <f>'1. All Data'!#REF!</f>
        <v>#REF!</v>
      </c>
      <c r="B110" s="128" t="e">
        <f>'1. All Data'!#REF!</f>
        <v>#REF!</v>
      </c>
      <c r="C110" s="129" t="e">
        <f>'1. All Data'!#REF!</f>
        <v>#REF!</v>
      </c>
      <c r="D110" s="125" t="e">
        <f>'1. All Data'!#REF!</f>
        <v>#REF!</v>
      </c>
      <c r="E110" s="97"/>
      <c r="F110" s="126" t="e">
        <f>'1. All Data'!#REF!</f>
        <v>#REF!</v>
      </c>
      <c r="G110" s="98"/>
      <c r="H110" s="127" t="e">
        <f>'1. All Data'!#REF!</f>
        <v>#REF!</v>
      </c>
      <c r="I110" s="105"/>
      <c r="J110" s="127" t="e">
        <f>'1. All Data'!#REF!</f>
        <v>#REF!</v>
      </c>
    </row>
    <row r="111" spans="1:10" s="99" customFormat="1">
      <c r="C111" s="123"/>
    </row>
    <row r="112" spans="1:10" s="99" customFormat="1">
      <c r="C112" s="123"/>
    </row>
    <row r="113" spans="3:3" s="99" customFormat="1">
      <c r="C113" s="123"/>
    </row>
    <row r="114" spans="3:3" s="99" customFormat="1">
      <c r="C114" s="123"/>
    </row>
    <row r="115" spans="3:3" s="99" customFormat="1">
      <c r="C115" s="123"/>
    </row>
    <row r="116" spans="3:3" s="99" customFormat="1">
      <c r="C116" s="123"/>
    </row>
    <row r="117" spans="3:3" s="99" customFormat="1">
      <c r="C117" s="123"/>
    </row>
    <row r="118" spans="3:3" s="99" customFormat="1">
      <c r="C118" s="123"/>
    </row>
    <row r="119" spans="3:3" s="99" customFormat="1">
      <c r="C119" s="123"/>
    </row>
    <row r="120" spans="3:3" s="99" customFormat="1">
      <c r="C120" s="123"/>
    </row>
    <row r="121" spans="3:3" s="99" customFormat="1">
      <c r="C121" s="123"/>
    </row>
    <row r="122" spans="3:3" s="99" customFormat="1">
      <c r="C122" s="123"/>
    </row>
    <row r="123" spans="3:3" s="99" customFormat="1">
      <c r="C123" s="123"/>
    </row>
    <row r="124" spans="3:3" s="99" customFormat="1">
      <c r="C124" s="123"/>
    </row>
    <row r="125" spans="3:3" s="99" customFormat="1">
      <c r="C125" s="123"/>
    </row>
    <row r="126" spans="3:3" s="99" customFormat="1">
      <c r="C126" s="123"/>
    </row>
    <row r="127" spans="3:3" s="99" customFormat="1">
      <c r="C127" s="123"/>
    </row>
    <row r="128" spans="3:3" s="99" customFormat="1">
      <c r="C128" s="123"/>
    </row>
    <row r="129" spans="3:3">
      <c r="C129" s="123"/>
    </row>
  </sheetData>
  <sheetProtection algorithmName="SHA-512" hashValue="L3arEyeHf5a4zH0743XXLpI0ht9EBVHJsTcbfqzSfi+t8XSRwTUfH5SDf9sA/hDEIUmXLfLCZX+h/Ga1164o9w==" saltValue="bqVGGwlDANYn+Etvvzyt3g==" spinCount="100000" sheet="1" objects="1" scenarios="1"/>
  <conditionalFormatting sqref="V82">
    <cfRule type="containsText" dxfId="3934" priority="4241" operator="containsText" text="Numerical Outturn Within 10% Tolerance">
      <formula>NOT(ISERROR(SEARCH("Numerical Outturn Within 10% Tolerance",V82)))</formula>
    </cfRule>
    <cfRule type="containsText" dxfId="3933" priority="4242" operator="containsText" text="Numerical Outturn Within 5% Tolerance">
      <formula>NOT(ISERROR(SEARCH("Numerical Outturn Within 5% Tolerance",V82)))</formula>
    </cfRule>
    <cfRule type="containsText" dxfId="3932" priority="4243" operator="containsText" text="Target Achieved / Exceeded">
      <formula>NOT(ISERROR(SEARCH("Target Achieved / Exceeded",V82)))</formula>
    </cfRule>
    <cfRule type="containsText" dxfId="3931" priority="4244" operator="containsText" text="Full Update Not Yet Available">
      <formula>NOT(ISERROR(SEARCH("Full Update Not Yet Available",V82)))</formula>
    </cfRule>
    <cfRule type="containsText" dxfId="3930" priority="4245" operator="containsText" text="Full Update Not Yet Available">
      <formula>NOT(ISERROR(SEARCH("Full Update Not Yet Available",V82)))</formula>
    </cfRule>
  </conditionalFormatting>
  <conditionalFormatting sqref="M82 R82">
    <cfRule type="containsText" dxfId="3929" priority="4223" operator="containsText" text="Deferred">
      <formula>NOT(ISERROR(SEARCH("Deferred",M82)))</formula>
    </cfRule>
  </conditionalFormatting>
  <conditionalFormatting sqref="G29 G42 G50 G54 G61 G69:G71 G74 G83 G86 G98 I42 I50 I61 I69:I71 I83 D3:D110 F3:F110 H3:H110 J3:J110">
    <cfRule type="containsText" dxfId="3928" priority="4218" operator="containsText" text="On track to be achieved">
      <formula>NOT(ISERROR(SEARCH("On track to be achieved",D3)))</formula>
    </cfRule>
    <cfRule type="containsText" dxfId="3927" priority="4219" operator="containsText" text="Deferred">
      <formula>NOT(ISERROR(SEARCH("Deferred",D3)))</formula>
    </cfRule>
    <cfRule type="containsText" dxfId="3926" priority="4220" operator="containsText" text="Deleted">
      <formula>NOT(ISERROR(SEARCH("Deleted",D3)))</formula>
    </cfRule>
    <cfRule type="containsText" dxfId="3925" priority="4221" operator="containsText" text="In Danger of Falling Behind Target">
      <formula>NOT(ISERROR(SEARCH("In Danger of Falling Behind Target",D3)))</formula>
    </cfRule>
    <cfRule type="containsText" dxfId="3924" priority="4222" operator="containsText" text="Not yet due">
      <formula>NOT(ISERROR(SEARCH("Not yet due",D3)))</formula>
    </cfRule>
    <cfRule type="containsText" dxfId="3923" priority="4224" operator="containsText" text="Update not Provided">
      <formula>NOT(ISERROR(SEARCH("Update not Provided",D3)))</formula>
    </cfRule>
    <cfRule type="containsText" dxfId="3922" priority="4225" operator="containsText" text="Not yet due">
      <formula>NOT(ISERROR(SEARCH("Not yet due",D3)))</formula>
    </cfRule>
    <cfRule type="containsText" dxfId="3921" priority="4226" operator="containsText" text="Completed Behind Schedule">
      <formula>NOT(ISERROR(SEARCH("Completed Behind Schedule",D3)))</formula>
    </cfRule>
    <cfRule type="containsText" dxfId="3920" priority="4227" operator="containsText" text="Off Target">
      <formula>NOT(ISERROR(SEARCH("Off Target",D3)))</formula>
    </cfRule>
    <cfRule type="containsText" dxfId="3919" priority="4228" operator="containsText" text="On Track to be Achieved">
      <formula>NOT(ISERROR(SEARCH("On Track to be Achieved",D3)))</formula>
    </cfRule>
    <cfRule type="containsText" dxfId="3918" priority="4229" operator="containsText" text="Fully Achieved">
      <formula>NOT(ISERROR(SEARCH("Fully Achieved",D3)))</formula>
    </cfRule>
    <cfRule type="containsText" dxfId="3917" priority="4230" operator="containsText" text="Not yet due">
      <formula>NOT(ISERROR(SEARCH("Not yet due",D3)))</formula>
    </cfRule>
    <cfRule type="containsText" dxfId="3916" priority="4231" operator="containsText" text="Not Yet Due">
      <formula>NOT(ISERROR(SEARCH("Not Yet Due",D3)))</formula>
    </cfRule>
    <cfRule type="containsText" dxfId="3915" priority="4232" operator="containsText" text="Deferred">
      <formula>NOT(ISERROR(SEARCH("Deferred",D3)))</formula>
    </cfRule>
    <cfRule type="containsText" dxfId="3914" priority="4233" operator="containsText" text="Deleted">
      <formula>NOT(ISERROR(SEARCH("Deleted",D3)))</formula>
    </cfRule>
    <cfRule type="containsText" dxfId="3913" priority="4234" operator="containsText" text="In Danger of Falling Behind Target">
      <formula>NOT(ISERROR(SEARCH("In Danger of Falling Behind Target",D3)))</formula>
    </cfRule>
    <cfRule type="containsText" dxfId="3912" priority="4235" operator="containsText" text="Not yet due">
      <formula>NOT(ISERROR(SEARCH("Not yet due",D3)))</formula>
    </cfRule>
    <cfRule type="containsText" dxfId="3911" priority="4236" operator="containsText" text="Completed Behind Schedule">
      <formula>NOT(ISERROR(SEARCH("Completed Behind Schedule",D3)))</formula>
    </cfRule>
    <cfRule type="containsText" dxfId="3910" priority="4237" operator="containsText" text="Off Target">
      <formula>NOT(ISERROR(SEARCH("Off Target",D3)))</formula>
    </cfRule>
    <cfRule type="containsText" dxfId="3909" priority="4238" operator="containsText" text="In Danger of Falling Behind Target">
      <formula>NOT(ISERROR(SEARCH("In Danger of Falling Behind Target",D3)))</formula>
    </cfRule>
    <cfRule type="containsText" dxfId="3908" priority="4239" operator="containsText" text="On Track to be Achieved">
      <formula>NOT(ISERROR(SEARCH("On Track to be Achieved",D3)))</formula>
    </cfRule>
    <cfRule type="containsText" dxfId="3907" priority="4240" operator="containsText" text="Fully Achieved">
      <formula>NOT(ISERROR(SEARCH("Fully Achieved",D3)))</formula>
    </cfRule>
    <cfRule type="containsText" dxfId="3906" priority="4246" operator="containsText" text="Update not Provided">
      <formula>NOT(ISERROR(SEARCH("Update not Provided",D3)))</formula>
    </cfRule>
    <cfRule type="containsText" dxfId="3905" priority="4247" operator="containsText" text="Not yet due">
      <formula>NOT(ISERROR(SEARCH("Not yet due",D3)))</formula>
    </cfRule>
    <cfRule type="containsText" dxfId="3904" priority="4248" operator="containsText" text="Completed Behind Schedule">
      <formula>NOT(ISERROR(SEARCH("Completed Behind Schedule",D3)))</formula>
    </cfRule>
    <cfRule type="containsText" dxfId="3903" priority="4249" operator="containsText" text="Off Target">
      <formula>NOT(ISERROR(SEARCH("Off Target",D3)))</formula>
    </cfRule>
    <cfRule type="containsText" dxfId="3902" priority="4250" operator="containsText" text="In Danger of Falling Behind Target">
      <formula>NOT(ISERROR(SEARCH("In Danger of Falling Behind Target",D3)))</formula>
    </cfRule>
    <cfRule type="containsText" dxfId="3901" priority="4251" operator="containsText" text="On Track to be Achieved">
      <formula>NOT(ISERROR(SEARCH("On Track to be Achieved",D3)))</formula>
    </cfRule>
    <cfRule type="containsText" dxfId="3900" priority="4252" operator="containsText" text="Fully Achieved">
      <formula>NOT(ISERROR(SEARCH("Fully Achieved",D3)))</formula>
    </cfRule>
    <cfRule type="containsText" dxfId="3899" priority="4253" operator="containsText" text="Fully Achieved">
      <formula>NOT(ISERROR(SEARCH("Fully Achieved",D3)))</formula>
    </cfRule>
    <cfRule type="containsText" dxfId="3898" priority="4254" operator="containsText" text="Fully Achieved">
      <formula>NOT(ISERROR(SEARCH("Fully Achieved",D3)))</formula>
    </cfRule>
    <cfRule type="containsText" dxfId="3897" priority="4255" operator="containsText" text="Deferred">
      <formula>NOT(ISERROR(SEARCH("Deferred",D3)))</formula>
    </cfRule>
    <cfRule type="containsText" dxfId="3896" priority="4256" operator="containsText" text="Deleted">
      <formula>NOT(ISERROR(SEARCH("Deleted",D3)))</formula>
    </cfRule>
    <cfRule type="containsText" dxfId="3895" priority="4257" operator="containsText" text="In Danger of Falling Behind Target">
      <formula>NOT(ISERROR(SEARCH("In Danger of Falling Behind Target",D3)))</formula>
    </cfRule>
    <cfRule type="containsText" dxfId="3894" priority="4258" operator="containsText" text="Not yet due">
      <formula>NOT(ISERROR(SEARCH("Not yet due",D3)))</formula>
    </cfRule>
    <cfRule type="containsText" dxfId="3893" priority="4259" operator="containsText" text="Update not Provided">
      <formula>NOT(ISERROR(SEARCH("Update not Provided",D3)))</formula>
    </cfRule>
  </conditionalFormatting>
  <conditionalFormatting sqref="Y4:Y5">
    <cfRule type="containsText" dxfId="3892" priority="4182" operator="containsText" text="On track to be achieved">
      <formula>NOT(ISERROR(SEARCH("On track to be achieved",Y4)))</formula>
    </cfRule>
    <cfRule type="containsText" dxfId="3891" priority="4183" operator="containsText" text="Deferred">
      <formula>NOT(ISERROR(SEARCH("Deferred",Y4)))</formula>
    </cfRule>
    <cfRule type="containsText" dxfId="3890" priority="4184" operator="containsText" text="Deleted">
      <formula>NOT(ISERROR(SEARCH("Deleted",Y4)))</formula>
    </cfRule>
    <cfRule type="containsText" dxfId="3889" priority="4185" operator="containsText" text="In Danger of Falling Behind Target">
      <formula>NOT(ISERROR(SEARCH("In Danger of Falling Behind Target",Y4)))</formula>
    </cfRule>
    <cfRule type="containsText" dxfId="3888" priority="4186" operator="containsText" text="Not yet due">
      <formula>NOT(ISERROR(SEARCH("Not yet due",Y4)))</formula>
    </cfRule>
    <cfRule type="containsText" dxfId="3887" priority="4187" operator="containsText" text="Update not Provided">
      <formula>NOT(ISERROR(SEARCH("Update not Provided",Y4)))</formula>
    </cfRule>
    <cfRule type="containsText" dxfId="3886" priority="4188" operator="containsText" text="Not yet due">
      <formula>NOT(ISERROR(SEARCH("Not yet due",Y4)))</formula>
    </cfRule>
    <cfRule type="containsText" dxfId="3885" priority="4189" operator="containsText" text="Completed Behind Schedule">
      <formula>NOT(ISERROR(SEARCH("Completed Behind Schedule",Y4)))</formula>
    </cfRule>
    <cfRule type="containsText" dxfId="3884" priority="4190" operator="containsText" text="Off Target">
      <formula>NOT(ISERROR(SEARCH("Off Target",Y4)))</formula>
    </cfRule>
    <cfRule type="containsText" dxfId="3883" priority="4191" operator="containsText" text="On Track to be Achieved">
      <formula>NOT(ISERROR(SEARCH("On Track to be Achieved",Y4)))</formula>
    </cfRule>
    <cfRule type="containsText" dxfId="3882" priority="4192" operator="containsText" text="Fully Achieved">
      <formula>NOT(ISERROR(SEARCH("Fully Achieved",Y4)))</formula>
    </cfRule>
    <cfRule type="containsText" dxfId="3881" priority="4193" operator="containsText" text="Not yet due">
      <formula>NOT(ISERROR(SEARCH("Not yet due",Y4)))</formula>
    </cfRule>
    <cfRule type="containsText" dxfId="3880" priority="4194" operator="containsText" text="Not Yet Due">
      <formula>NOT(ISERROR(SEARCH("Not Yet Due",Y4)))</formula>
    </cfRule>
    <cfRule type="containsText" dxfId="3879" priority="4195" operator="containsText" text="Deferred">
      <formula>NOT(ISERROR(SEARCH("Deferred",Y4)))</formula>
    </cfRule>
    <cfRule type="containsText" dxfId="3878" priority="4196" operator="containsText" text="Deleted">
      <formula>NOT(ISERROR(SEARCH("Deleted",Y4)))</formula>
    </cfRule>
    <cfRule type="containsText" dxfId="3877" priority="4197" operator="containsText" text="In Danger of Falling Behind Target">
      <formula>NOT(ISERROR(SEARCH("In Danger of Falling Behind Target",Y4)))</formula>
    </cfRule>
    <cfRule type="containsText" dxfId="3876" priority="4198" operator="containsText" text="Not yet due">
      <formula>NOT(ISERROR(SEARCH("Not yet due",Y4)))</formula>
    </cfRule>
    <cfRule type="containsText" dxfId="3875" priority="4199" operator="containsText" text="Completed Behind Schedule">
      <formula>NOT(ISERROR(SEARCH("Completed Behind Schedule",Y4)))</formula>
    </cfRule>
    <cfRule type="containsText" dxfId="3874" priority="4200" operator="containsText" text="Off Target">
      <formula>NOT(ISERROR(SEARCH("Off Target",Y4)))</formula>
    </cfRule>
    <cfRule type="containsText" dxfId="3873" priority="4201" operator="containsText" text="In Danger of Falling Behind Target">
      <formula>NOT(ISERROR(SEARCH("In Danger of Falling Behind Target",Y4)))</formula>
    </cfRule>
    <cfRule type="containsText" dxfId="3872" priority="4202" operator="containsText" text="On Track to be Achieved">
      <formula>NOT(ISERROR(SEARCH("On Track to be Achieved",Y4)))</formula>
    </cfRule>
    <cfRule type="containsText" dxfId="3871" priority="4203" operator="containsText" text="Fully Achieved">
      <formula>NOT(ISERROR(SEARCH("Fully Achieved",Y4)))</formula>
    </cfRule>
    <cfRule type="containsText" dxfId="3870" priority="4204" operator="containsText" text="Update not Provided">
      <formula>NOT(ISERROR(SEARCH("Update not Provided",Y4)))</formula>
    </cfRule>
    <cfRule type="containsText" dxfId="3869" priority="4205" operator="containsText" text="Not yet due">
      <formula>NOT(ISERROR(SEARCH("Not yet due",Y4)))</formula>
    </cfRule>
    <cfRule type="containsText" dxfId="3868" priority="4206" operator="containsText" text="Completed Behind Schedule">
      <formula>NOT(ISERROR(SEARCH("Completed Behind Schedule",Y4)))</formula>
    </cfRule>
    <cfRule type="containsText" dxfId="3867" priority="4207" operator="containsText" text="Off Target">
      <formula>NOT(ISERROR(SEARCH("Off Target",Y4)))</formula>
    </cfRule>
    <cfRule type="containsText" dxfId="3866" priority="4208" operator="containsText" text="In Danger of Falling Behind Target">
      <formula>NOT(ISERROR(SEARCH("In Danger of Falling Behind Target",Y4)))</formula>
    </cfRule>
    <cfRule type="containsText" dxfId="3865" priority="4209" operator="containsText" text="On Track to be Achieved">
      <formula>NOT(ISERROR(SEARCH("On Track to be Achieved",Y4)))</formula>
    </cfRule>
    <cfRule type="containsText" dxfId="3864" priority="4210" operator="containsText" text="Fully Achieved">
      <formula>NOT(ISERROR(SEARCH("Fully Achieved",Y4)))</formula>
    </cfRule>
    <cfRule type="containsText" dxfId="3863" priority="4211" operator="containsText" text="Fully Achieved">
      <formula>NOT(ISERROR(SEARCH("Fully Achieved",Y4)))</formula>
    </cfRule>
    <cfRule type="containsText" dxfId="3862" priority="4212" operator="containsText" text="Fully Achieved">
      <formula>NOT(ISERROR(SEARCH("Fully Achieved",Y4)))</formula>
    </cfRule>
    <cfRule type="containsText" dxfId="3861" priority="4213" operator="containsText" text="Deferred">
      <formula>NOT(ISERROR(SEARCH("Deferred",Y4)))</formula>
    </cfRule>
    <cfRule type="containsText" dxfId="3860" priority="4214" operator="containsText" text="Deleted">
      <formula>NOT(ISERROR(SEARCH("Deleted",Y4)))</formula>
    </cfRule>
    <cfRule type="containsText" dxfId="3859" priority="4215" operator="containsText" text="In Danger of Falling Behind Target">
      <formula>NOT(ISERROR(SEARCH("In Danger of Falling Behind Target",Y4)))</formula>
    </cfRule>
    <cfRule type="containsText" dxfId="3858" priority="4216" operator="containsText" text="Not yet due">
      <formula>NOT(ISERROR(SEARCH("Not yet due",Y4)))</formula>
    </cfRule>
    <cfRule type="containsText" dxfId="3857" priority="4217" operator="containsText" text="Update not Provided">
      <formula>NOT(ISERROR(SEARCH("Update not Provided",Y4)))</formula>
    </cfRule>
  </conditionalFormatting>
  <conditionalFormatting sqref="G42">
    <cfRule type="containsText" dxfId="3856" priority="4146" operator="containsText" text="On track to be achieved">
      <formula>NOT(ISERROR(SEARCH("On track to be achieved",G42)))</formula>
    </cfRule>
    <cfRule type="containsText" dxfId="3855" priority="4147" operator="containsText" text="Deferred">
      <formula>NOT(ISERROR(SEARCH("Deferred",G42)))</formula>
    </cfRule>
    <cfRule type="containsText" dxfId="3854" priority="4148" operator="containsText" text="Deleted">
      <formula>NOT(ISERROR(SEARCH("Deleted",G42)))</formula>
    </cfRule>
    <cfRule type="containsText" dxfId="3853" priority="4149" operator="containsText" text="In Danger of Falling Behind Target">
      <formula>NOT(ISERROR(SEARCH("In Danger of Falling Behind Target",G42)))</formula>
    </cfRule>
    <cfRule type="containsText" dxfId="3852" priority="4150" operator="containsText" text="Not yet due">
      <formula>NOT(ISERROR(SEARCH("Not yet due",G42)))</formula>
    </cfRule>
    <cfRule type="containsText" dxfId="3851" priority="4151" operator="containsText" text="Update not Provided">
      <formula>NOT(ISERROR(SEARCH("Update not Provided",G42)))</formula>
    </cfRule>
    <cfRule type="containsText" dxfId="3850" priority="4152" operator="containsText" text="Not yet due">
      <formula>NOT(ISERROR(SEARCH("Not yet due",G42)))</formula>
    </cfRule>
    <cfRule type="containsText" dxfId="3849" priority="4153" operator="containsText" text="Completed Behind Schedule">
      <formula>NOT(ISERROR(SEARCH("Completed Behind Schedule",G42)))</formula>
    </cfRule>
    <cfRule type="containsText" dxfId="3848" priority="4154" operator="containsText" text="Off Target">
      <formula>NOT(ISERROR(SEARCH("Off Target",G42)))</formula>
    </cfRule>
    <cfRule type="containsText" dxfId="3847" priority="4155" operator="containsText" text="On Track to be Achieved">
      <formula>NOT(ISERROR(SEARCH("On Track to be Achieved",G42)))</formula>
    </cfRule>
    <cfRule type="containsText" dxfId="3846" priority="4156" operator="containsText" text="Fully Achieved">
      <formula>NOT(ISERROR(SEARCH("Fully Achieved",G42)))</formula>
    </cfRule>
    <cfRule type="containsText" dxfId="3845" priority="4157" operator="containsText" text="Not yet due">
      <formula>NOT(ISERROR(SEARCH("Not yet due",G42)))</formula>
    </cfRule>
    <cfRule type="containsText" dxfId="3844" priority="4158" operator="containsText" text="Not Yet Due">
      <formula>NOT(ISERROR(SEARCH("Not Yet Due",G42)))</formula>
    </cfRule>
    <cfRule type="containsText" dxfId="3843" priority="4159" operator="containsText" text="Deferred">
      <formula>NOT(ISERROR(SEARCH("Deferred",G42)))</formula>
    </cfRule>
    <cfRule type="containsText" dxfId="3842" priority="4160" operator="containsText" text="Deleted">
      <formula>NOT(ISERROR(SEARCH("Deleted",G42)))</formula>
    </cfRule>
    <cfRule type="containsText" dxfId="3841" priority="4161" operator="containsText" text="In Danger of Falling Behind Target">
      <formula>NOT(ISERROR(SEARCH("In Danger of Falling Behind Target",G42)))</formula>
    </cfRule>
    <cfRule type="containsText" dxfId="3840" priority="4162" operator="containsText" text="Not yet due">
      <formula>NOT(ISERROR(SEARCH("Not yet due",G42)))</formula>
    </cfRule>
    <cfRule type="containsText" dxfId="3839" priority="4163" operator="containsText" text="Completed Behind Schedule">
      <formula>NOT(ISERROR(SEARCH("Completed Behind Schedule",G42)))</formula>
    </cfRule>
    <cfRule type="containsText" dxfId="3838" priority="4164" operator="containsText" text="Off Target">
      <formula>NOT(ISERROR(SEARCH("Off Target",G42)))</formula>
    </cfRule>
    <cfRule type="containsText" dxfId="3837" priority="4165" operator="containsText" text="In Danger of Falling Behind Target">
      <formula>NOT(ISERROR(SEARCH("In Danger of Falling Behind Target",G42)))</formula>
    </cfRule>
    <cfRule type="containsText" dxfId="3836" priority="4166" operator="containsText" text="On Track to be Achieved">
      <formula>NOT(ISERROR(SEARCH("On Track to be Achieved",G42)))</formula>
    </cfRule>
    <cfRule type="containsText" dxfId="3835" priority="4167" operator="containsText" text="Fully Achieved">
      <formula>NOT(ISERROR(SEARCH("Fully Achieved",G42)))</formula>
    </cfRule>
    <cfRule type="containsText" dxfId="3834" priority="4168" operator="containsText" text="Update not Provided">
      <formula>NOT(ISERROR(SEARCH("Update not Provided",G42)))</formula>
    </cfRule>
    <cfRule type="containsText" dxfId="3833" priority="4169" operator="containsText" text="Not yet due">
      <formula>NOT(ISERROR(SEARCH("Not yet due",G42)))</formula>
    </cfRule>
    <cfRule type="containsText" dxfId="3832" priority="4170" operator="containsText" text="Completed Behind Schedule">
      <formula>NOT(ISERROR(SEARCH("Completed Behind Schedule",G42)))</formula>
    </cfRule>
    <cfRule type="containsText" dxfId="3831" priority="4171" operator="containsText" text="Off Target">
      <formula>NOT(ISERROR(SEARCH("Off Target",G42)))</formula>
    </cfRule>
    <cfRule type="containsText" dxfId="3830" priority="4172" operator="containsText" text="In Danger of Falling Behind Target">
      <formula>NOT(ISERROR(SEARCH("In Danger of Falling Behind Target",G42)))</formula>
    </cfRule>
    <cfRule type="containsText" dxfId="3829" priority="4173" operator="containsText" text="On Track to be Achieved">
      <formula>NOT(ISERROR(SEARCH("On Track to be Achieved",G42)))</formula>
    </cfRule>
    <cfRule type="containsText" dxfId="3828" priority="4174" operator="containsText" text="Fully Achieved">
      <formula>NOT(ISERROR(SEARCH("Fully Achieved",G42)))</formula>
    </cfRule>
    <cfRule type="containsText" dxfId="3827" priority="4175" operator="containsText" text="Fully Achieved">
      <formula>NOT(ISERROR(SEARCH("Fully Achieved",G42)))</formula>
    </cfRule>
    <cfRule type="containsText" dxfId="3826" priority="4176" operator="containsText" text="Fully Achieved">
      <formula>NOT(ISERROR(SEARCH("Fully Achieved",G42)))</formula>
    </cfRule>
    <cfRule type="containsText" dxfId="3825" priority="4177" operator="containsText" text="Deferred">
      <formula>NOT(ISERROR(SEARCH("Deferred",G42)))</formula>
    </cfRule>
    <cfRule type="containsText" dxfId="3824" priority="4178" operator="containsText" text="Deleted">
      <formula>NOT(ISERROR(SEARCH("Deleted",G42)))</formula>
    </cfRule>
    <cfRule type="containsText" dxfId="3823" priority="4179" operator="containsText" text="In Danger of Falling Behind Target">
      <formula>NOT(ISERROR(SEARCH("In Danger of Falling Behind Target",G42)))</formula>
    </cfRule>
    <cfRule type="containsText" dxfId="3822" priority="4180" operator="containsText" text="Not yet due">
      <formula>NOT(ISERROR(SEARCH("Not yet due",G42)))</formula>
    </cfRule>
    <cfRule type="containsText" dxfId="3821" priority="4181" operator="containsText" text="Update not Provided">
      <formula>NOT(ISERROR(SEARCH("Update not Provided",G42)))</formula>
    </cfRule>
  </conditionalFormatting>
  <conditionalFormatting sqref="G50 G54">
    <cfRule type="containsText" dxfId="3820" priority="4110" operator="containsText" text="On track to be achieved">
      <formula>NOT(ISERROR(SEARCH("On track to be achieved",G50)))</formula>
    </cfRule>
    <cfRule type="containsText" dxfId="3819" priority="4111" operator="containsText" text="Deferred">
      <formula>NOT(ISERROR(SEARCH("Deferred",G50)))</formula>
    </cfRule>
    <cfRule type="containsText" dxfId="3818" priority="4112" operator="containsText" text="Deleted">
      <formula>NOT(ISERROR(SEARCH("Deleted",G50)))</formula>
    </cfRule>
    <cfRule type="containsText" dxfId="3817" priority="4113" operator="containsText" text="In Danger of Falling Behind Target">
      <formula>NOT(ISERROR(SEARCH("In Danger of Falling Behind Target",G50)))</formula>
    </cfRule>
    <cfRule type="containsText" dxfId="3816" priority="4114" operator="containsText" text="Not yet due">
      <formula>NOT(ISERROR(SEARCH("Not yet due",G50)))</formula>
    </cfRule>
    <cfRule type="containsText" dxfId="3815" priority="4115" operator="containsText" text="Update not Provided">
      <formula>NOT(ISERROR(SEARCH("Update not Provided",G50)))</formula>
    </cfRule>
    <cfRule type="containsText" dxfId="3814" priority="4116" operator="containsText" text="Not yet due">
      <formula>NOT(ISERROR(SEARCH("Not yet due",G50)))</formula>
    </cfRule>
    <cfRule type="containsText" dxfId="3813" priority="4117" operator="containsText" text="Completed Behind Schedule">
      <formula>NOT(ISERROR(SEARCH("Completed Behind Schedule",G50)))</formula>
    </cfRule>
    <cfRule type="containsText" dxfId="3812" priority="4118" operator="containsText" text="Off Target">
      <formula>NOT(ISERROR(SEARCH("Off Target",G50)))</formula>
    </cfRule>
    <cfRule type="containsText" dxfId="3811" priority="4119" operator="containsText" text="On Track to be Achieved">
      <formula>NOT(ISERROR(SEARCH("On Track to be Achieved",G50)))</formula>
    </cfRule>
    <cfRule type="containsText" dxfId="3810" priority="4120" operator="containsText" text="Fully Achieved">
      <formula>NOT(ISERROR(SEARCH("Fully Achieved",G50)))</formula>
    </cfRule>
    <cfRule type="containsText" dxfId="3809" priority="4121" operator="containsText" text="Not yet due">
      <formula>NOT(ISERROR(SEARCH("Not yet due",G50)))</formula>
    </cfRule>
    <cfRule type="containsText" dxfId="3808" priority="4122" operator="containsText" text="Not Yet Due">
      <formula>NOT(ISERROR(SEARCH("Not Yet Due",G50)))</formula>
    </cfRule>
    <cfRule type="containsText" dxfId="3807" priority="4123" operator="containsText" text="Deferred">
      <formula>NOT(ISERROR(SEARCH("Deferred",G50)))</formula>
    </cfRule>
    <cfRule type="containsText" dxfId="3806" priority="4124" operator="containsText" text="Deleted">
      <formula>NOT(ISERROR(SEARCH("Deleted",G50)))</formula>
    </cfRule>
    <cfRule type="containsText" dxfId="3805" priority="4125" operator="containsText" text="In Danger of Falling Behind Target">
      <formula>NOT(ISERROR(SEARCH("In Danger of Falling Behind Target",G50)))</formula>
    </cfRule>
    <cfRule type="containsText" dxfId="3804" priority="4126" operator="containsText" text="Not yet due">
      <formula>NOT(ISERROR(SEARCH("Not yet due",G50)))</formula>
    </cfRule>
    <cfRule type="containsText" dxfId="3803" priority="4127" operator="containsText" text="Completed Behind Schedule">
      <formula>NOT(ISERROR(SEARCH("Completed Behind Schedule",G50)))</formula>
    </cfRule>
    <cfRule type="containsText" dxfId="3802" priority="4128" operator="containsText" text="Off Target">
      <formula>NOT(ISERROR(SEARCH("Off Target",G50)))</formula>
    </cfRule>
    <cfRule type="containsText" dxfId="3801" priority="4129" operator="containsText" text="In Danger of Falling Behind Target">
      <formula>NOT(ISERROR(SEARCH("In Danger of Falling Behind Target",G50)))</formula>
    </cfRule>
    <cfRule type="containsText" dxfId="3800" priority="4130" operator="containsText" text="On Track to be Achieved">
      <formula>NOT(ISERROR(SEARCH("On Track to be Achieved",G50)))</formula>
    </cfRule>
    <cfRule type="containsText" dxfId="3799" priority="4131" operator="containsText" text="Fully Achieved">
      <formula>NOT(ISERROR(SEARCH("Fully Achieved",G50)))</formula>
    </cfRule>
    <cfRule type="containsText" dxfId="3798" priority="4132" operator="containsText" text="Update not Provided">
      <formula>NOT(ISERROR(SEARCH("Update not Provided",G50)))</formula>
    </cfRule>
    <cfRule type="containsText" dxfId="3797" priority="4133" operator="containsText" text="Not yet due">
      <formula>NOT(ISERROR(SEARCH("Not yet due",G50)))</formula>
    </cfRule>
    <cfRule type="containsText" dxfId="3796" priority="4134" operator="containsText" text="Completed Behind Schedule">
      <formula>NOT(ISERROR(SEARCH("Completed Behind Schedule",G50)))</formula>
    </cfRule>
    <cfRule type="containsText" dxfId="3795" priority="4135" operator="containsText" text="Off Target">
      <formula>NOT(ISERROR(SEARCH("Off Target",G50)))</formula>
    </cfRule>
    <cfRule type="containsText" dxfId="3794" priority="4136" operator="containsText" text="In Danger of Falling Behind Target">
      <formula>NOT(ISERROR(SEARCH("In Danger of Falling Behind Target",G50)))</formula>
    </cfRule>
    <cfRule type="containsText" dxfId="3793" priority="4137" operator="containsText" text="On Track to be Achieved">
      <formula>NOT(ISERROR(SEARCH("On Track to be Achieved",G50)))</formula>
    </cfRule>
    <cfRule type="containsText" dxfId="3792" priority="4138" operator="containsText" text="Fully Achieved">
      <formula>NOT(ISERROR(SEARCH("Fully Achieved",G50)))</formula>
    </cfRule>
    <cfRule type="containsText" dxfId="3791" priority="4139" operator="containsText" text="Fully Achieved">
      <formula>NOT(ISERROR(SEARCH("Fully Achieved",G50)))</formula>
    </cfRule>
    <cfRule type="containsText" dxfId="3790" priority="4140" operator="containsText" text="Fully Achieved">
      <formula>NOT(ISERROR(SEARCH("Fully Achieved",G50)))</formula>
    </cfRule>
    <cfRule type="containsText" dxfId="3789" priority="4141" operator="containsText" text="Deferred">
      <formula>NOT(ISERROR(SEARCH("Deferred",G50)))</formula>
    </cfRule>
    <cfRule type="containsText" dxfId="3788" priority="4142" operator="containsText" text="Deleted">
      <formula>NOT(ISERROR(SEARCH("Deleted",G50)))</formula>
    </cfRule>
    <cfRule type="containsText" dxfId="3787" priority="4143" operator="containsText" text="In Danger of Falling Behind Target">
      <formula>NOT(ISERROR(SEARCH("In Danger of Falling Behind Target",G50)))</formula>
    </cfRule>
    <cfRule type="containsText" dxfId="3786" priority="4144" operator="containsText" text="Not yet due">
      <formula>NOT(ISERROR(SEARCH("Not yet due",G50)))</formula>
    </cfRule>
    <cfRule type="containsText" dxfId="3785" priority="4145" operator="containsText" text="Update not Provided">
      <formula>NOT(ISERROR(SEARCH("Update not Provided",G50)))</formula>
    </cfRule>
  </conditionalFormatting>
  <conditionalFormatting sqref="G61">
    <cfRule type="containsText" dxfId="3784" priority="4074" operator="containsText" text="On track to be achieved">
      <formula>NOT(ISERROR(SEARCH("On track to be achieved",G61)))</formula>
    </cfRule>
    <cfRule type="containsText" dxfId="3783" priority="4075" operator="containsText" text="Deferred">
      <formula>NOT(ISERROR(SEARCH("Deferred",G61)))</formula>
    </cfRule>
    <cfRule type="containsText" dxfId="3782" priority="4076" operator="containsText" text="Deleted">
      <formula>NOT(ISERROR(SEARCH("Deleted",G61)))</formula>
    </cfRule>
    <cfRule type="containsText" dxfId="3781" priority="4077" operator="containsText" text="In Danger of Falling Behind Target">
      <formula>NOT(ISERROR(SEARCH("In Danger of Falling Behind Target",G61)))</formula>
    </cfRule>
    <cfRule type="containsText" dxfId="3780" priority="4078" operator="containsText" text="Not yet due">
      <formula>NOT(ISERROR(SEARCH("Not yet due",G61)))</formula>
    </cfRule>
    <cfRule type="containsText" dxfId="3779" priority="4079" operator="containsText" text="Update not Provided">
      <formula>NOT(ISERROR(SEARCH("Update not Provided",G61)))</formula>
    </cfRule>
    <cfRule type="containsText" dxfId="3778" priority="4080" operator="containsText" text="Not yet due">
      <formula>NOT(ISERROR(SEARCH("Not yet due",G61)))</formula>
    </cfRule>
    <cfRule type="containsText" dxfId="3777" priority="4081" operator="containsText" text="Completed Behind Schedule">
      <formula>NOT(ISERROR(SEARCH("Completed Behind Schedule",G61)))</formula>
    </cfRule>
    <cfRule type="containsText" dxfId="3776" priority="4082" operator="containsText" text="Off Target">
      <formula>NOT(ISERROR(SEARCH("Off Target",G61)))</formula>
    </cfRule>
    <cfRule type="containsText" dxfId="3775" priority="4083" operator="containsText" text="On Track to be Achieved">
      <formula>NOT(ISERROR(SEARCH("On Track to be Achieved",G61)))</formula>
    </cfRule>
    <cfRule type="containsText" dxfId="3774" priority="4084" operator="containsText" text="Fully Achieved">
      <formula>NOT(ISERROR(SEARCH("Fully Achieved",G61)))</formula>
    </cfRule>
    <cfRule type="containsText" dxfId="3773" priority="4085" operator="containsText" text="Not yet due">
      <formula>NOT(ISERROR(SEARCH("Not yet due",G61)))</formula>
    </cfRule>
    <cfRule type="containsText" dxfId="3772" priority="4086" operator="containsText" text="Not Yet Due">
      <formula>NOT(ISERROR(SEARCH("Not Yet Due",G61)))</formula>
    </cfRule>
    <cfRule type="containsText" dxfId="3771" priority="4087" operator="containsText" text="Deferred">
      <formula>NOT(ISERROR(SEARCH("Deferred",G61)))</formula>
    </cfRule>
    <cfRule type="containsText" dxfId="3770" priority="4088" operator="containsText" text="Deleted">
      <formula>NOT(ISERROR(SEARCH("Deleted",G61)))</formula>
    </cfRule>
    <cfRule type="containsText" dxfId="3769" priority="4089" operator="containsText" text="In Danger of Falling Behind Target">
      <formula>NOT(ISERROR(SEARCH("In Danger of Falling Behind Target",G61)))</formula>
    </cfRule>
    <cfRule type="containsText" dxfId="3768" priority="4090" operator="containsText" text="Not yet due">
      <formula>NOT(ISERROR(SEARCH("Not yet due",G61)))</formula>
    </cfRule>
    <cfRule type="containsText" dxfId="3767" priority="4091" operator="containsText" text="Completed Behind Schedule">
      <formula>NOT(ISERROR(SEARCH("Completed Behind Schedule",G61)))</formula>
    </cfRule>
    <cfRule type="containsText" dxfId="3766" priority="4092" operator="containsText" text="Off Target">
      <formula>NOT(ISERROR(SEARCH("Off Target",G61)))</formula>
    </cfRule>
    <cfRule type="containsText" dxfId="3765" priority="4093" operator="containsText" text="In Danger of Falling Behind Target">
      <formula>NOT(ISERROR(SEARCH("In Danger of Falling Behind Target",G61)))</formula>
    </cfRule>
    <cfRule type="containsText" dxfId="3764" priority="4094" operator="containsText" text="On Track to be Achieved">
      <formula>NOT(ISERROR(SEARCH("On Track to be Achieved",G61)))</formula>
    </cfRule>
    <cfRule type="containsText" dxfId="3763" priority="4095" operator="containsText" text="Fully Achieved">
      <formula>NOT(ISERROR(SEARCH("Fully Achieved",G61)))</formula>
    </cfRule>
    <cfRule type="containsText" dxfId="3762" priority="4096" operator="containsText" text="Update not Provided">
      <formula>NOT(ISERROR(SEARCH("Update not Provided",G61)))</formula>
    </cfRule>
    <cfRule type="containsText" dxfId="3761" priority="4097" operator="containsText" text="Not yet due">
      <formula>NOT(ISERROR(SEARCH("Not yet due",G61)))</formula>
    </cfRule>
    <cfRule type="containsText" dxfId="3760" priority="4098" operator="containsText" text="Completed Behind Schedule">
      <formula>NOT(ISERROR(SEARCH("Completed Behind Schedule",G61)))</formula>
    </cfRule>
    <cfRule type="containsText" dxfId="3759" priority="4099" operator="containsText" text="Off Target">
      <formula>NOT(ISERROR(SEARCH("Off Target",G61)))</formula>
    </cfRule>
    <cfRule type="containsText" dxfId="3758" priority="4100" operator="containsText" text="In Danger of Falling Behind Target">
      <formula>NOT(ISERROR(SEARCH("In Danger of Falling Behind Target",G61)))</formula>
    </cfRule>
    <cfRule type="containsText" dxfId="3757" priority="4101" operator="containsText" text="On Track to be Achieved">
      <formula>NOT(ISERROR(SEARCH("On Track to be Achieved",G61)))</formula>
    </cfRule>
    <cfRule type="containsText" dxfId="3756" priority="4102" operator="containsText" text="Fully Achieved">
      <formula>NOT(ISERROR(SEARCH("Fully Achieved",G61)))</formula>
    </cfRule>
    <cfRule type="containsText" dxfId="3755" priority="4103" operator="containsText" text="Fully Achieved">
      <formula>NOT(ISERROR(SEARCH("Fully Achieved",G61)))</formula>
    </cfRule>
    <cfRule type="containsText" dxfId="3754" priority="4104" operator="containsText" text="Fully Achieved">
      <formula>NOT(ISERROR(SEARCH("Fully Achieved",G61)))</formula>
    </cfRule>
    <cfRule type="containsText" dxfId="3753" priority="4105" operator="containsText" text="Deferred">
      <formula>NOT(ISERROR(SEARCH("Deferred",G61)))</formula>
    </cfRule>
    <cfRule type="containsText" dxfId="3752" priority="4106" operator="containsText" text="Deleted">
      <formula>NOT(ISERROR(SEARCH("Deleted",G61)))</formula>
    </cfRule>
    <cfRule type="containsText" dxfId="3751" priority="4107" operator="containsText" text="In Danger of Falling Behind Target">
      <formula>NOT(ISERROR(SEARCH("In Danger of Falling Behind Target",G61)))</formula>
    </cfRule>
    <cfRule type="containsText" dxfId="3750" priority="4108" operator="containsText" text="Not yet due">
      <formula>NOT(ISERROR(SEARCH("Not yet due",G61)))</formula>
    </cfRule>
    <cfRule type="containsText" dxfId="3749" priority="4109" operator="containsText" text="Update not Provided">
      <formula>NOT(ISERROR(SEARCH("Update not Provided",G61)))</formula>
    </cfRule>
  </conditionalFormatting>
  <conditionalFormatting sqref="G69:G71">
    <cfRule type="containsText" dxfId="3748" priority="4038" operator="containsText" text="On track to be achieved">
      <formula>NOT(ISERROR(SEARCH("On track to be achieved",G69)))</formula>
    </cfRule>
    <cfRule type="containsText" dxfId="3747" priority="4039" operator="containsText" text="Deferred">
      <formula>NOT(ISERROR(SEARCH("Deferred",G69)))</formula>
    </cfRule>
    <cfRule type="containsText" dxfId="3746" priority="4040" operator="containsText" text="Deleted">
      <formula>NOT(ISERROR(SEARCH("Deleted",G69)))</formula>
    </cfRule>
    <cfRule type="containsText" dxfId="3745" priority="4041" operator="containsText" text="In Danger of Falling Behind Target">
      <formula>NOT(ISERROR(SEARCH("In Danger of Falling Behind Target",G69)))</formula>
    </cfRule>
    <cfRule type="containsText" dxfId="3744" priority="4042" operator="containsText" text="Not yet due">
      <formula>NOT(ISERROR(SEARCH("Not yet due",G69)))</formula>
    </cfRule>
    <cfRule type="containsText" dxfId="3743" priority="4043" operator="containsText" text="Update not Provided">
      <formula>NOT(ISERROR(SEARCH("Update not Provided",G69)))</formula>
    </cfRule>
    <cfRule type="containsText" dxfId="3742" priority="4044" operator="containsText" text="Not yet due">
      <formula>NOT(ISERROR(SEARCH("Not yet due",G69)))</formula>
    </cfRule>
    <cfRule type="containsText" dxfId="3741" priority="4045" operator="containsText" text="Completed Behind Schedule">
      <formula>NOT(ISERROR(SEARCH("Completed Behind Schedule",G69)))</formula>
    </cfRule>
    <cfRule type="containsText" dxfId="3740" priority="4046" operator="containsText" text="Off Target">
      <formula>NOT(ISERROR(SEARCH("Off Target",G69)))</formula>
    </cfRule>
    <cfRule type="containsText" dxfId="3739" priority="4047" operator="containsText" text="On Track to be Achieved">
      <formula>NOT(ISERROR(SEARCH("On Track to be Achieved",G69)))</formula>
    </cfRule>
    <cfRule type="containsText" dxfId="3738" priority="4048" operator="containsText" text="Fully Achieved">
      <formula>NOT(ISERROR(SEARCH("Fully Achieved",G69)))</formula>
    </cfRule>
    <cfRule type="containsText" dxfId="3737" priority="4049" operator="containsText" text="Not yet due">
      <formula>NOT(ISERROR(SEARCH("Not yet due",G69)))</formula>
    </cfRule>
    <cfRule type="containsText" dxfId="3736" priority="4050" operator="containsText" text="Not Yet Due">
      <formula>NOT(ISERROR(SEARCH("Not Yet Due",G69)))</formula>
    </cfRule>
    <cfRule type="containsText" dxfId="3735" priority="4051" operator="containsText" text="Deferred">
      <formula>NOT(ISERROR(SEARCH("Deferred",G69)))</formula>
    </cfRule>
    <cfRule type="containsText" dxfId="3734" priority="4052" operator="containsText" text="Deleted">
      <formula>NOT(ISERROR(SEARCH("Deleted",G69)))</formula>
    </cfRule>
    <cfRule type="containsText" dxfId="3733" priority="4053" operator="containsText" text="In Danger of Falling Behind Target">
      <formula>NOT(ISERROR(SEARCH("In Danger of Falling Behind Target",G69)))</formula>
    </cfRule>
    <cfRule type="containsText" dxfId="3732" priority="4054" operator="containsText" text="Not yet due">
      <formula>NOT(ISERROR(SEARCH("Not yet due",G69)))</formula>
    </cfRule>
    <cfRule type="containsText" dxfId="3731" priority="4055" operator="containsText" text="Completed Behind Schedule">
      <formula>NOT(ISERROR(SEARCH("Completed Behind Schedule",G69)))</formula>
    </cfRule>
    <cfRule type="containsText" dxfId="3730" priority="4056" operator="containsText" text="Off Target">
      <formula>NOT(ISERROR(SEARCH("Off Target",G69)))</formula>
    </cfRule>
    <cfRule type="containsText" dxfId="3729" priority="4057" operator="containsText" text="In Danger of Falling Behind Target">
      <formula>NOT(ISERROR(SEARCH("In Danger of Falling Behind Target",G69)))</formula>
    </cfRule>
    <cfRule type="containsText" dxfId="3728" priority="4058" operator="containsText" text="On Track to be Achieved">
      <formula>NOT(ISERROR(SEARCH("On Track to be Achieved",G69)))</formula>
    </cfRule>
    <cfRule type="containsText" dxfId="3727" priority="4059" operator="containsText" text="Fully Achieved">
      <formula>NOT(ISERROR(SEARCH("Fully Achieved",G69)))</formula>
    </cfRule>
    <cfRule type="containsText" dxfId="3726" priority="4060" operator="containsText" text="Update not Provided">
      <formula>NOT(ISERROR(SEARCH("Update not Provided",G69)))</formula>
    </cfRule>
    <cfRule type="containsText" dxfId="3725" priority="4061" operator="containsText" text="Not yet due">
      <formula>NOT(ISERROR(SEARCH("Not yet due",G69)))</formula>
    </cfRule>
    <cfRule type="containsText" dxfId="3724" priority="4062" operator="containsText" text="Completed Behind Schedule">
      <formula>NOT(ISERROR(SEARCH("Completed Behind Schedule",G69)))</formula>
    </cfRule>
    <cfRule type="containsText" dxfId="3723" priority="4063" operator="containsText" text="Off Target">
      <formula>NOT(ISERROR(SEARCH("Off Target",G69)))</formula>
    </cfRule>
    <cfRule type="containsText" dxfId="3722" priority="4064" operator="containsText" text="In Danger of Falling Behind Target">
      <formula>NOT(ISERROR(SEARCH("In Danger of Falling Behind Target",G69)))</formula>
    </cfRule>
    <cfRule type="containsText" dxfId="3721" priority="4065" operator="containsText" text="On Track to be Achieved">
      <formula>NOT(ISERROR(SEARCH("On Track to be Achieved",G69)))</formula>
    </cfRule>
    <cfRule type="containsText" dxfId="3720" priority="4066" operator="containsText" text="Fully Achieved">
      <formula>NOT(ISERROR(SEARCH("Fully Achieved",G69)))</formula>
    </cfRule>
    <cfRule type="containsText" dxfId="3719" priority="4067" operator="containsText" text="Fully Achieved">
      <formula>NOT(ISERROR(SEARCH("Fully Achieved",G69)))</formula>
    </cfRule>
    <cfRule type="containsText" dxfId="3718" priority="4068" operator="containsText" text="Fully Achieved">
      <formula>NOT(ISERROR(SEARCH("Fully Achieved",G69)))</formula>
    </cfRule>
    <cfRule type="containsText" dxfId="3717" priority="4069" operator="containsText" text="Deferred">
      <formula>NOT(ISERROR(SEARCH("Deferred",G69)))</formula>
    </cfRule>
    <cfRule type="containsText" dxfId="3716" priority="4070" operator="containsText" text="Deleted">
      <formula>NOT(ISERROR(SEARCH("Deleted",G69)))</formula>
    </cfRule>
    <cfRule type="containsText" dxfId="3715" priority="4071" operator="containsText" text="In Danger of Falling Behind Target">
      <formula>NOT(ISERROR(SEARCH("In Danger of Falling Behind Target",G69)))</formula>
    </cfRule>
    <cfRule type="containsText" dxfId="3714" priority="4072" operator="containsText" text="Not yet due">
      <formula>NOT(ISERROR(SEARCH("Not yet due",G69)))</formula>
    </cfRule>
    <cfRule type="containsText" dxfId="3713" priority="4073" operator="containsText" text="Update not Provided">
      <formula>NOT(ISERROR(SEARCH("Update not Provided",G69)))</formula>
    </cfRule>
  </conditionalFormatting>
  <conditionalFormatting sqref="G74">
    <cfRule type="containsText" dxfId="3712" priority="4002" operator="containsText" text="On track to be achieved">
      <formula>NOT(ISERROR(SEARCH("On track to be achieved",G74)))</formula>
    </cfRule>
    <cfRule type="containsText" dxfId="3711" priority="4003" operator="containsText" text="Deferred">
      <formula>NOT(ISERROR(SEARCH("Deferred",G74)))</formula>
    </cfRule>
    <cfRule type="containsText" dxfId="3710" priority="4004" operator="containsText" text="Deleted">
      <formula>NOT(ISERROR(SEARCH("Deleted",G74)))</formula>
    </cfRule>
    <cfRule type="containsText" dxfId="3709" priority="4005" operator="containsText" text="In Danger of Falling Behind Target">
      <formula>NOT(ISERROR(SEARCH("In Danger of Falling Behind Target",G74)))</formula>
    </cfRule>
    <cfRule type="containsText" dxfId="3708" priority="4006" operator="containsText" text="Not yet due">
      <formula>NOT(ISERROR(SEARCH("Not yet due",G74)))</formula>
    </cfRule>
    <cfRule type="containsText" dxfId="3707" priority="4007" operator="containsText" text="Update not Provided">
      <formula>NOT(ISERROR(SEARCH("Update not Provided",G74)))</formula>
    </cfRule>
    <cfRule type="containsText" dxfId="3706" priority="4008" operator="containsText" text="Not yet due">
      <formula>NOT(ISERROR(SEARCH("Not yet due",G74)))</formula>
    </cfRule>
    <cfRule type="containsText" dxfId="3705" priority="4009" operator="containsText" text="Completed Behind Schedule">
      <formula>NOT(ISERROR(SEARCH("Completed Behind Schedule",G74)))</formula>
    </cfRule>
    <cfRule type="containsText" dxfId="3704" priority="4010" operator="containsText" text="Off Target">
      <formula>NOT(ISERROR(SEARCH("Off Target",G74)))</formula>
    </cfRule>
    <cfRule type="containsText" dxfId="3703" priority="4011" operator="containsText" text="On Track to be Achieved">
      <formula>NOT(ISERROR(SEARCH("On Track to be Achieved",G74)))</formula>
    </cfRule>
    <cfRule type="containsText" dxfId="3702" priority="4012" operator="containsText" text="Fully Achieved">
      <formula>NOT(ISERROR(SEARCH("Fully Achieved",G74)))</formula>
    </cfRule>
    <cfRule type="containsText" dxfId="3701" priority="4013" operator="containsText" text="Not yet due">
      <formula>NOT(ISERROR(SEARCH("Not yet due",G74)))</formula>
    </cfRule>
    <cfRule type="containsText" dxfId="3700" priority="4014" operator="containsText" text="Not Yet Due">
      <formula>NOT(ISERROR(SEARCH("Not Yet Due",G74)))</formula>
    </cfRule>
    <cfRule type="containsText" dxfId="3699" priority="4015" operator="containsText" text="Deferred">
      <formula>NOT(ISERROR(SEARCH("Deferred",G74)))</formula>
    </cfRule>
    <cfRule type="containsText" dxfId="3698" priority="4016" operator="containsText" text="Deleted">
      <formula>NOT(ISERROR(SEARCH("Deleted",G74)))</formula>
    </cfRule>
    <cfRule type="containsText" dxfId="3697" priority="4017" operator="containsText" text="In Danger of Falling Behind Target">
      <formula>NOT(ISERROR(SEARCH("In Danger of Falling Behind Target",G74)))</formula>
    </cfRule>
    <cfRule type="containsText" dxfId="3696" priority="4018" operator="containsText" text="Not yet due">
      <formula>NOT(ISERROR(SEARCH("Not yet due",G74)))</formula>
    </cfRule>
    <cfRule type="containsText" dxfId="3695" priority="4019" operator="containsText" text="Completed Behind Schedule">
      <formula>NOT(ISERROR(SEARCH("Completed Behind Schedule",G74)))</formula>
    </cfRule>
    <cfRule type="containsText" dxfId="3694" priority="4020" operator="containsText" text="Off Target">
      <formula>NOT(ISERROR(SEARCH("Off Target",G74)))</formula>
    </cfRule>
    <cfRule type="containsText" dxfId="3693" priority="4021" operator="containsText" text="In Danger of Falling Behind Target">
      <formula>NOT(ISERROR(SEARCH("In Danger of Falling Behind Target",G74)))</formula>
    </cfRule>
    <cfRule type="containsText" dxfId="3692" priority="4022" operator="containsText" text="On Track to be Achieved">
      <formula>NOT(ISERROR(SEARCH("On Track to be Achieved",G74)))</formula>
    </cfRule>
    <cfRule type="containsText" dxfId="3691" priority="4023" operator="containsText" text="Fully Achieved">
      <formula>NOT(ISERROR(SEARCH("Fully Achieved",G74)))</formula>
    </cfRule>
    <cfRule type="containsText" dxfId="3690" priority="4024" operator="containsText" text="Update not Provided">
      <formula>NOT(ISERROR(SEARCH("Update not Provided",G74)))</formula>
    </cfRule>
    <cfRule type="containsText" dxfId="3689" priority="4025" operator="containsText" text="Not yet due">
      <formula>NOT(ISERROR(SEARCH("Not yet due",G74)))</formula>
    </cfRule>
    <cfRule type="containsText" dxfId="3688" priority="4026" operator="containsText" text="Completed Behind Schedule">
      <formula>NOT(ISERROR(SEARCH("Completed Behind Schedule",G74)))</formula>
    </cfRule>
    <cfRule type="containsText" dxfId="3687" priority="4027" operator="containsText" text="Off Target">
      <formula>NOT(ISERROR(SEARCH("Off Target",G74)))</formula>
    </cfRule>
    <cfRule type="containsText" dxfId="3686" priority="4028" operator="containsText" text="In Danger of Falling Behind Target">
      <formula>NOT(ISERROR(SEARCH("In Danger of Falling Behind Target",G74)))</formula>
    </cfRule>
    <cfRule type="containsText" dxfId="3685" priority="4029" operator="containsText" text="On Track to be Achieved">
      <formula>NOT(ISERROR(SEARCH("On Track to be Achieved",G74)))</formula>
    </cfRule>
    <cfRule type="containsText" dxfId="3684" priority="4030" operator="containsText" text="Fully Achieved">
      <formula>NOT(ISERROR(SEARCH("Fully Achieved",G74)))</formula>
    </cfRule>
    <cfRule type="containsText" dxfId="3683" priority="4031" operator="containsText" text="Fully Achieved">
      <formula>NOT(ISERROR(SEARCH("Fully Achieved",G74)))</formula>
    </cfRule>
    <cfRule type="containsText" dxfId="3682" priority="4032" operator="containsText" text="Fully Achieved">
      <formula>NOT(ISERROR(SEARCH("Fully Achieved",G74)))</formula>
    </cfRule>
    <cfRule type="containsText" dxfId="3681" priority="4033" operator="containsText" text="Deferred">
      <formula>NOT(ISERROR(SEARCH("Deferred",G74)))</formula>
    </cfRule>
    <cfRule type="containsText" dxfId="3680" priority="4034" operator="containsText" text="Deleted">
      <formula>NOT(ISERROR(SEARCH("Deleted",G74)))</formula>
    </cfRule>
    <cfRule type="containsText" dxfId="3679" priority="4035" operator="containsText" text="In Danger of Falling Behind Target">
      <formula>NOT(ISERROR(SEARCH("In Danger of Falling Behind Target",G74)))</formula>
    </cfRule>
    <cfRule type="containsText" dxfId="3678" priority="4036" operator="containsText" text="Not yet due">
      <formula>NOT(ISERROR(SEARCH("Not yet due",G74)))</formula>
    </cfRule>
    <cfRule type="containsText" dxfId="3677" priority="4037" operator="containsText" text="Update not Provided">
      <formula>NOT(ISERROR(SEARCH("Update not Provided",G74)))</formula>
    </cfRule>
  </conditionalFormatting>
  <conditionalFormatting sqref="G83">
    <cfRule type="containsText" dxfId="3676" priority="3966" operator="containsText" text="On track to be achieved">
      <formula>NOT(ISERROR(SEARCH("On track to be achieved",G83)))</formula>
    </cfRule>
    <cfRule type="containsText" dxfId="3675" priority="3967" operator="containsText" text="Deferred">
      <formula>NOT(ISERROR(SEARCH("Deferred",G83)))</formula>
    </cfRule>
    <cfRule type="containsText" dxfId="3674" priority="3968" operator="containsText" text="Deleted">
      <formula>NOT(ISERROR(SEARCH("Deleted",G83)))</formula>
    </cfRule>
    <cfRule type="containsText" dxfId="3673" priority="3969" operator="containsText" text="In Danger of Falling Behind Target">
      <formula>NOT(ISERROR(SEARCH("In Danger of Falling Behind Target",G83)))</formula>
    </cfRule>
    <cfRule type="containsText" dxfId="3672" priority="3970" operator="containsText" text="Not yet due">
      <formula>NOT(ISERROR(SEARCH("Not yet due",G83)))</formula>
    </cfRule>
    <cfRule type="containsText" dxfId="3671" priority="3971" operator="containsText" text="Update not Provided">
      <formula>NOT(ISERROR(SEARCH("Update not Provided",G83)))</formula>
    </cfRule>
    <cfRule type="containsText" dxfId="3670" priority="3972" operator="containsText" text="Not yet due">
      <formula>NOT(ISERROR(SEARCH("Not yet due",G83)))</formula>
    </cfRule>
    <cfRule type="containsText" dxfId="3669" priority="3973" operator="containsText" text="Completed Behind Schedule">
      <formula>NOT(ISERROR(SEARCH("Completed Behind Schedule",G83)))</formula>
    </cfRule>
    <cfRule type="containsText" dxfId="3668" priority="3974" operator="containsText" text="Off Target">
      <formula>NOT(ISERROR(SEARCH("Off Target",G83)))</formula>
    </cfRule>
    <cfRule type="containsText" dxfId="3667" priority="3975" operator="containsText" text="On Track to be Achieved">
      <formula>NOT(ISERROR(SEARCH("On Track to be Achieved",G83)))</formula>
    </cfRule>
    <cfRule type="containsText" dxfId="3666" priority="3976" operator="containsText" text="Fully Achieved">
      <formula>NOT(ISERROR(SEARCH("Fully Achieved",G83)))</formula>
    </cfRule>
    <cfRule type="containsText" dxfId="3665" priority="3977" operator="containsText" text="Not yet due">
      <formula>NOT(ISERROR(SEARCH("Not yet due",G83)))</formula>
    </cfRule>
    <cfRule type="containsText" dxfId="3664" priority="3978" operator="containsText" text="Not Yet Due">
      <formula>NOT(ISERROR(SEARCH("Not Yet Due",G83)))</formula>
    </cfRule>
    <cfRule type="containsText" dxfId="3663" priority="3979" operator="containsText" text="Deferred">
      <formula>NOT(ISERROR(SEARCH("Deferred",G83)))</formula>
    </cfRule>
    <cfRule type="containsText" dxfId="3662" priority="3980" operator="containsText" text="Deleted">
      <formula>NOT(ISERROR(SEARCH("Deleted",G83)))</formula>
    </cfRule>
    <cfRule type="containsText" dxfId="3661" priority="3981" operator="containsText" text="In Danger of Falling Behind Target">
      <formula>NOT(ISERROR(SEARCH("In Danger of Falling Behind Target",G83)))</formula>
    </cfRule>
    <cfRule type="containsText" dxfId="3660" priority="3982" operator="containsText" text="Not yet due">
      <formula>NOT(ISERROR(SEARCH("Not yet due",G83)))</formula>
    </cfRule>
    <cfRule type="containsText" dxfId="3659" priority="3983" operator="containsText" text="Completed Behind Schedule">
      <formula>NOT(ISERROR(SEARCH("Completed Behind Schedule",G83)))</formula>
    </cfRule>
    <cfRule type="containsText" dxfId="3658" priority="3984" operator="containsText" text="Off Target">
      <formula>NOT(ISERROR(SEARCH("Off Target",G83)))</formula>
    </cfRule>
    <cfRule type="containsText" dxfId="3657" priority="3985" operator="containsText" text="In Danger of Falling Behind Target">
      <formula>NOT(ISERROR(SEARCH("In Danger of Falling Behind Target",G83)))</formula>
    </cfRule>
    <cfRule type="containsText" dxfId="3656" priority="3986" operator="containsText" text="On Track to be Achieved">
      <formula>NOT(ISERROR(SEARCH("On Track to be Achieved",G83)))</formula>
    </cfRule>
    <cfRule type="containsText" dxfId="3655" priority="3987" operator="containsText" text="Fully Achieved">
      <formula>NOT(ISERROR(SEARCH("Fully Achieved",G83)))</formula>
    </cfRule>
    <cfRule type="containsText" dxfId="3654" priority="3988" operator="containsText" text="Update not Provided">
      <formula>NOT(ISERROR(SEARCH("Update not Provided",G83)))</formula>
    </cfRule>
    <cfRule type="containsText" dxfId="3653" priority="3989" operator="containsText" text="Not yet due">
      <formula>NOT(ISERROR(SEARCH("Not yet due",G83)))</formula>
    </cfRule>
    <cfRule type="containsText" dxfId="3652" priority="3990" operator="containsText" text="Completed Behind Schedule">
      <formula>NOT(ISERROR(SEARCH("Completed Behind Schedule",G83)))</formula>
    </cfRule>
    <cfRule type="containsText" dxfId="3651" priority="3991" operator="containsText" text="Off Target">
      <formula>NOT(ISERROR(SEARCH("Off Target",G83)))</formula>
    </cfRule>
    <cfRule type="containsText" dxfId="3650" priority="3992" operator="containsText" text="In Danger of Falling Behind Target">
      <formula>NOT(ISERROR(SEARCH("In Danger of Falling Behind Target",G83)))</formula>
    </cfRule>
    <cfRule type="containsText" dxfId="3649" priority="3993" operator="containsText" text="On Track to be Achieved">
      <formula>NOT(ISERROR(SEARCH("On Track to be Achieved",G83)))</formula>
    </cfRule>
    <cfRule type="containsText" dxfId="3648" priority="3994" operator="containsText" text="Fully Achieved">
      <formula>NOT(ISERROR(SEARCH("Fully Achieved",G83)))</formula>
    </cfRule>
    <cfRule type="containsText" dxfId="3647" priority="3995" operator="containsText" text="Fully Achieved">
      <formula>NOT(ISERROR(SEARCH("Fully Achieved",G83)))</formula>
    </cfRule>
    <cfRule type="containsText" dxfId="3646" priority="3996" operator="containsText" text="Fully Achieved">
      <formula>NOT(ISERROR(SEARCH("Fully Achieved",G83)))</formula>
    </cfRule>
    <cfRule type="containsText" dxfId="3645" priority="3997" operator="containsText" text="Deferred">
      <formula>NOT(ISERROR(SEARCH("Deferred",G83)))</formula>
    </cfRule>
    <cfRule type="containsText" dxfId="3644" priority="3998" operator="containsText" text="Deleted">
      <formula>NOT(ISERROR(SEARCH("Deleted",G83)))</formula>
    </cfRule>
    <cfRule type="containsText" dxfId="3643" priority="3999" operator="containsText" text="In Danger of Falling Behind Target">
      <formula>NOT(ISERROR(SEARCH("In Danger of Falling Behind Target",G83)))</formula>
    </cfRule>
    <cfRule type="containsText" dxfId="3642" priority="4000" operator="containsText" text="Not yet due">
      <formula>NOT(ISERROR(SEARCH("Not yet due",G83)))</formula>
    </cfRule>
    <cfRule type="containsText" dxfId="3641" priority="4001" operator="containsText" text="Update not Provided">
      <formula>NOT(ISERROR(SEARCH("Update not Provided",G83)))</formula>
    </cfRule>
  </conditionalFormatting>
  <conditionalFormatting sqref="G86">
    <cfRule type="containsText" dxfId="3640" priority="3930" operator="containsText" text="On track to be achieved">
      <formula>NOT(ISERROR(SEARCH("On track to be achieved",G86)))</formula>
    </cfRule>
    <cfRule type="containsText" dxfId="3639" priority="3931" operator="containsText" text="Deferred">
      <formula>NOT(ISERROR(SEARCH("Deferred",G86)))</formula>
    </cfRule>
    <cfRule type="containsText" dxfId="3638" priority="3932" operator="containsText" text="Deleted">
      <formula>NOT(ISERROR(SEARCH("Deleted",G86)))</formula>
    </cfRule>
    <cfRule type="containsText" dxfId="3637" priority="3933" operator="containsText" text="In Danger of Falling Behind Target">
      <formula>NOT(ISERROR(SEARCH("In Danger of Falling Behind Target",G86)))</formula>
    </cfRule>
    <cfRule type="containsText" dxfId="3636" priority="3934" operator="containsText" text="Not yet due">
      <formula>NOT(ISERROR(SEARCH("Not yet due",G86)))</formula>
    </cfRule>
    <cfRule type="containsText" dxfId="3635" priority="3935" operator="containsText" text="Update not Provided">
      <formula>NOT(ISERROR(SEARCH("Update not Provided",G86)))</formula>
    </cfRule>
    <cfRule type="containsText" dxfId="3634" priority="3936" operator="containsText" text="Not yet due">
      <formula>NOT(ISERROR(SEARCH("Not yet due",G86)))</formula>
    </cfRule>
    <cfRule type="containsText" dxfId="3633" priority="3937" operator="containsText" text="Completed Behind Schedule">
      <formula>NOT(ISERROR(SEARCH("Completed Behind Schedule",G86)))</formula>
    </cfRule>
    <cfRule type="containsText" dxfId="3632" priority="3938" operator="containsText" text="Off Target">
      <formula>NOT(ISERROR(SEARCH("Off Target",G86)))</formula>
    </cfRule>
    <cfRule type="containsText" dxfId="3631" priority="3939" operator="containsText" text="On Track to be Achieved">
      <formula>NOT(ISERROR(SEARCH("On Track to be Achieved",G86)))</formula>
    </cfRule>
    <cfRule type="containsText" dxfId="3630" priority="3940" operator="containsText" text="Fully Achieved">
      <formula>NOT(ISERROR(SEARCH("Fully Achieved",G86)))</formula>
    </cfRule>
    <cfRule type="containsText" dxfId="3629" priority="3941" operator="containsText" text="Not yet due">
      <formula>NOT(ISERROR(SEARCH("Not yet due",G86)))</formula>
    </cfRule>
    <cfRule type="containsText" dxfId="3628" priority="3942" operator="containsText" text="Not Yet Due">
      <formula>NOT(ISERROR(SEARCH("Not Yet Due",G86)))</formula>
    </cfRule>
    <cfRule type="containsText" dxfId="3627" priority="3943" operator="containsText" text="Deferred">
      <formula>NOT(ISERROR(SEARCH("Deferred",G86)))</formula>
    </cfRule>
    <cfRule type="containsText" dxfId="3626" priority="3944" operator="containsText" text="Deleted">
      <formula>NOT(ISERROR(SEARCH("Deleted",G86)))</formula>
    </cfRule>
    <cfRule type="containsText" dxfId="3625" priority="3945" operator="containsText" text="In Danger of Falling Behind Target">
      <formula>NOT(ISERROR(SEARCH("In Danger of Falling Behind Target",G86)))</formula>
    </cfRule>
    <cfRule type="containsText" dxfId="3624" priority="3946" operator="containsText" text="Not yet due">
      <formula>NOT(ISERROR(SEARCH("Not yet due",G86)))</formula>
    </cfRule>
    <cfRule type="containsText" dxfId="3623" priority="3947" operator="containsText" text="Completed Behind Schedule">
      <formula>NOT(ISERROR(SEARCH("Completed Behind Schedule",G86)))</formula>
    </cfRule>
    <cfRule type="containsText" dxfId="3622" priority="3948" operator="containsText" text="Off Target">
      <formula>NOT(ISERROR(SEARCH("Off Target",G86)))</formula>
    </cfRule>
    <cfRule type="containsText" dxfId="3621" priority="3949" operator="containsText" text="In Danger of Falling Behind Target">
      <formula>NOT(ISERROR(SEARCH("In Danger of Falling Behind Target",G86)))</formula>
    </cfRule>
    <cfRule type="containsText" dxfId="3620" priority="3950" operator="containsText" text="On Track to be Achieved">
      <formula>NOT(ISERROR(SEARCH("On Track to be Achieved",G86)))</formula>
    </cfRule>
    <cfRule type="containsText" dxfId="3619" priority="3951" operator="containsText" text="Fully Achieved">
      <formula>NOT(ISERROR(SEARCH("Fully Achieved",G86)))</formula>
    </cfRule>
    <cfRule type="containsText" dxfId="3618" priority="3952" operator="containsText" text="Update not Provided">
      <formula>NOT(ISERROR(SEARCH("Update not Provided",G86)))</formula>
    </cfRule>
    <cfRule type="containsText" dxfId="3617" priority="3953" operator="containsText" text="Not yet due">
      <formula>NOT(ISERROR(SEARCH("Not yet due",G86)))</formula>
    </cfRule>
    <cfRule type="containsText" dxfId="3616" priority="3954" operator="containsText" text="Completed Behind Schedule">
      <formula>NOT(ISERROR(SEARCH("Completed Behind Schedule",G86)))</formula>
    </cfRule>
    <cfRule type="containsText" dxfId="3615" priority="3955" operator="containsText" text="Off Target">
      <formula>NOT(ISERROR(SEARCH("Off Target",G86)))</formula>
    </cfRule>
    <cfRule type="containsText" dxfId="3614" priority="3956" operator="containsText" text="In Danger of Falling Behind Target">
      <formula>NOT(ISERROR(SEARCH("In Danger of Falling Behind Target",G86)))</formula>
    </cfRule>
    <cfRule type="containsText" dxfId="3613" priority="3957" operator="containsText" text="On Track to be Achieved">
      <formula>NOT(ISERROR(SEARCH("On Track to be Achieved",G86)))</formula>
    </cfRule>
    <cfRule type="containsText" dxfId="3612" priority="3958" operator="containsText" text="Fully Achieved">
      <formula>NOT(ISERROR(SEARCH("Fully Achieved",G86)))</formula>
    </cfRule>
    <cfRule type="containsText" dxfId="3611" priority="3959" operator="containsText" text="Fully Achieved">
      <formula>NOT(ISERROR(SEARCH("Fully Achieved",G86)))</formula>
    </cfRule>
    <cfRule type="containsText" dxfId="3610" priority="3960" operator="containsText" text="Fully Achieved">
      <formula>NOT(ISERROR(SEARCH("Fully Achieved",G86)))</formula>
    </cfRule>
    <cfRule type="containsText" dxfId="3609" priority="3961" operator="containsText" text="Deferred">
      <formula>NOT(ISERROR(SEARCH("Deferred",G86)))</formula>
    </cfRule>
    <cfRule type="containsText" dxfId="3608" priority="3962" operator="containsText" text="Deleted">
      <formula>NOT(ISERROR(SEARCH("Deleted",G86)))</formula>
    </cfRule>
    <cfRule type="containsText" dxfId="3607" priority="3963" operator="containsText" text="In Danger of Falling Behind Target">
      <formula>NOT(ISERROR(SEARCH("In Danger of Falling Behind Target",G86)))</formula>
    </cfRule>
    <cfRule type="containsText" dxfId="3606" priority="3964" operator="containsText" text="Not yet due">
      <formula>NOT(ISERROR(SEARCH("Not yet due",G86)))</formula>
    </cfRule>
    <cfRule type="containsText" dxfId="3605" priority="3965" operator="containsText" text="Update not Provided">
      <formula>NOT(ISERROR(SEARCH("Update not Provided",G86)))</formula>
    </cfRule>
  </conditionalFormatting>
  <conditionalFormatting sqref="G98">
    <cfRule type="containsText" dxfId="3604" priority="3894" operator="containsText" text="On track to be achieved">
      <formula>NOT(ISERROR(SEARCH("On track to be achieved",G98)))</formula>
    </cfRule>
    <cfRule type="containsText" dxfId="3603" priority="3895" operator="containsText" text="Deferred">
      <formula>NOT(ISERROR(SEARCH("Deferred",G98)))</formula>
    </cfRule>
    <cfRule type="containsText" dxfId="3602" priority="3896" operator="containsText" text="Deleted">
      <formula>NOT(ISERROR(SEARCH("Deleted",G98)))</formula>
    </cfRule>
    <cfRule type="containsText" dxfId="3601" priority="3897" operator="containsText" text="In Danger of Falling Behind Target">
      <formula>NOT(ISERROR(SEARCH("In Danger of Falling Behind Target",G98)))</formula>
    </cfRule>
    <cfRule type="containsText" dxfId="3600" priority="3898" operator="containsText" text="Not yet due">
      <formula>NOT(ISERROR(SEARCH("Not yet due",G98)))</formula>
    </cfRule>
    <cfRule type="containsText" dxfId="3599" priority="3899" operator="containsText" text="Update not Provided">
      <formula>NOT(ISERROR(SEARCH("Update not Provided",G98)))</formula>
    </cfRule>
    <cfRule type="containsText" dxfId="3598" priority="3900" operator="containsText" text="Not yet due">
      <formula>NOT(ISERROR(SEARCH("Not yet due",G98)))</formula>
    </cfRule>
    <cfRule type="containsText" dxfId="3597" priority="3901" operator="containsText" text="Completed Behind Schedule">
      <formula>NOT(ISERROR(SEARCH("Completed Behind Schedule",G98)))</formula>
    </cfRule>
    <cfRule type="containsText" dxfId="3596" priority="3902" operator="containsText" text="Off Target">
      <formula>NOT(ISERROR(SEARCH("Off Target",G98)))</formula>
    </cfRule>
    <cfRule type="containsText" dxfId="3595" priority="3903" operator="containsText" text="On Track to be Achieved">
      <formula>NOT(ISERROR(SEARCH("On Track to be Achieved",G98)))</formula>
    </cfRule>
    <cfRule type="containsText" dxfId="3594" priority="3904" operator="containsText" text="Fully Achieved">
      <formula>NOT(ISERROR(SEARCH("Fully Achieved",G98)))</formula>
    </cfRule>
    <cfRule type="containsText" dxfId="3593" priority="3905" operator="containsText" text="Not yet due">
      <formula>NOT(ISERROR(SEARCH("Not yet due",G98)))</formula>
    </cfRule>
    <cfRule type="containsText" dxfId="3592" priority="3906" operator="containsText" text="Not Yet Due">
      <formula>NOT(ISERROR(SEARCH("Not Yet Due",G98)))</formula>
    </cfRule>
    <cfRule type="containsText" dxfId="3591" priority="3907" operator="containsText" text="Deferred">
      <formula>NOT(ISERROR(SEARCH("Deferred",G98)))</formula>
    </cfRule>
    <cfRule type="containsText" dxfId="3590" priority="3908" operator="containsText" text="Deleted">
      <formula>NOT(ISERROR(SEARCH("Deleted",G98)))</formula>
    </cfRule>
    <cfRule type="containsText" dxfId="3589" priority="3909" operator="containsText" text="In Danger of Falling Behind Target">
      <formula>NOT(ISERROR(SEARCH("In Danger of Falling Behind Target",G98)))</formula>
    </cfRule>
    <cfRule type="containsText" dxfId="3588" priority="3910" operator="containsText" text="Not yet due">
      <formula>NOT(ISERROR(SEARCH("Not yet due",G98)))</formula>
    </cfRule>
    <cfRule type="containsText" dxfId="3587" priority="3911" operator="containsText" text="Completed Behind Schedule">
      <formula>NOT(ISERROR(SEARCH("Completed Behind Schedule",G98)))</formula>
    </cfRule>
    <cfRule type="containsText" dxfId="3586" priority="3912" operator="containsText" text="Off Target">
      <formula>NOT(ISERROR(SEARCH("Off Target",G98)))</formula>
    </cfRule>
    <cfRule type="containsText" dxfId="3585" priority="3913" operator="containsText" text="In Danger of Falling Behind Target">
      <formula>NOT(ISERROR(SEARCH("In Danger of Falling Behind Target",G98)))</formula>
    </cfRule>
    <cfRule type="containsText" dxfId="3584" priority="3914" operator="containsText" text="On Track to be Achieved">
      <formula>NOT(ISERROR(SEARCH("On Track to be Achieved",G98)))</formula>
    </cfRule>
    <cfRule type="containsText" dxfId="3583" priority="3915" operator="containsText" text="Fully Achieved">
      <formula>NOT(ISERROR(SEARCH("Fully Achieved",G98)))</formula>
    </cfRule>
    <cfRule type="containsText" dxfId="3582" priority="3916" operator="containsText" text="Update not Provided">
      <formula>NOT(ISERROR(SEARCH("Update not Provided",G98)))</formula>
    </cfRule>
    <cfRule type="containsText" dxfId="3581" priority="3917" operator="containsText" text="Not yet due">
      <formula>NOT(ISERROR(SEARCH("Not yet due",G98)))</formula>
    </cfRule>
    <cfRule type="containsText" dxfId="3580" priority="3918" operator="containsText" text="Completed Behind Schedule">
      <formula>NOT(ISERROR(SEARCH("Completed Behind Schedule",G98)))</formula>
    </cfRule>
    <cfRule type="containsText" dxfId="3579" priority="3919" operator="containsText" text="Off Target">
      <formula>NOT(ISERROR(SEARCH("Off Target",G98)))</formula>
    </cfRule>
    <cfRule type="containsText" dxfId="3578" priority="3920" operator="containsText" text="In Danger of Falling Behind Target">
      <formula>NOT(ISERROR(SEARCH("In Danger of Falling Behind Target",G98)))</formula>
    </cfRule>
    <cfRule type="containsText" dxfId="3577" priority="3921" operator="containsText" text="On Track to be Achieved">
      <formula>NOT(ISERROR(SEARCH("On Track to be Achieved",G98)))</formula>
    </cfRule>
    <cfRule type="containsText" dxfId="3576" priority="3922" operator="containsText" text="Fully Achieved">
      <formula>NOT(ISERROR(SEARCH("Fully Achieved",G98)))</formula>
    </cfRule>
    <cfRule type="containsText" dxfId="3575" priority="3923" operator="containsText" text="Fully Achieved">
      <formula>NOT(ISERROR(SEARCH("Fully Achieved",G98)))</formula>
    </cfRule>
    <cfRule type="containsText" dxfId="3574" priority="3924" operator="containsText" text="Fully Achieved">
      <formula>NOT(ISERROR(SEARCH("Fully Achieved",G98)))</formula>
    </cfRule>
    <cfRule type="containsText" dxfId="3573" priority="3925" operator="containsText" text="Deferred">
      <formula>NOT(ISERROR(SEARCH("Deferred",G98)))</formula>
    </cfRule>
    <cfRule type="containsText" dxfId="3572" priority="3926" operator="containsText" text="Deleted">
      <formula>NOT(ISERROR(SEARCH("Deleted",G98)))</formula>
    </cfRule>
    <cfRule type="containsText" dxfId="3571" priority="3927" operator="containsText" text="In Danger of Falling Behind Target">
      <formula>NOT(ISERROR(SEARCH("In Danger of Falling Behind Target",G98)))</formula>
    </cfRule>
    <cfRule type="containsText" dxfId="3570" priority="3928" operator="containsText" text="Not yet due">
      <formula>NOT(ISERROR(SEARCH("Not yet due",G98)))</formula>
    </cfRule>
    <cfRule type="containsText" dxfId="3569" priority="3929" operator="containsText" text="Update not Provided">
      <formula>NOT(ISERROR(SEARCH("Update not Provided",G98)))</formula>
    </cfRule>
  </conditionalFormatting>
  <conditionalFormatting sqref="J1:J1048576">
    <cfRule type="containsText" dxfId="3568" priority="3892" operator="containsText" text="numerical outturn within 5% tolerance">
      <formula>NOT(ISERROR(SEARCH("numerical outturn within 5% tolerance",J1)))</formula>
    </cfRule>
    <cfRule type="containsText" dxfId="3567" priority="3893" operator="containsText" text="Target Partially Met">
      <formula>NOT(ISERROR(SEARCH("Target Partially Met",J1)))</formula>
    </cfRule>
  </conditionalFormatting>
  <conditionalFormatting sqref="I42">
    <cfRule type="containsText" dxfId="3566" priority="3856" operator="containsText" text="On track to be achieved">
      <formula>NOT(ISERROR(SEARCH("On track to be achieved",I42)))</formula>
    </cfRule>
    <cfRule type="containsText" dxfId="3565" priority="3857" operator="containsText" text="Deferred">
      <formula>NOT(ISERROR(SEARCH("Deferred",I42)))</formula>
    </cfRule>
    <cfRule type="containsText" dxfId="3564" priority="3858" operator="containsText" text="Deleted">
      <formula>NOT(ISERROR(SEARCH("Deleted",I42)))</formula>
    </cfRule>
    <cfRule type="containsText" dxfId="3563" priority="3859" operator="containsText" text="In Danger of Falling Behind Target">
      <formula>NOT(ISERROR(SEARCH("In Danger of Falling Behind Target",I42)))</formula>
    </cfRule>
    <cfRule type="containsText" dxfId="3562" priority="3860" operator="containsText" text="Not yet due">
      <formula>NOT(ISERROR(SEARCH("Not yet due",I42)))</formula>
    </cfRule>
    <cfRule type="containsText" dxfId="3561" priority="3861" operator="containsText" text="Update not Provided">
      <formula>NOT(ISERROR(SEARCH("Update not Provided",I42)))</formula>
    </cfRule>
    <cfRule type="containsText" dxfId="3560" priority="3862" operator="containsText" text="Not yet due">
      <formula>NOT(ISERROR(SEARCH("Not yet due",I42)))</formula>
    </cfRule>
    <cfRule type="containsText" dxfId="3559" priority="3863" operator="containsText" text="Completed Behind Schedule">
      <formula>NOT(ISERROR(SEARCH("Completed Behind Schedule",I42)))</formula>
    </cfRule>
    <cfRule type="containsText" dxfId="3558" priority="3864" operator="containsText" text="Off Target">
      <formula>NOT(ISERROR(SEARCH("Off Target",I42)))</formula>
    </cfRule>
    <cfRule type="containsText" dxfId="3557" priority="3865" operator="containsText" text="On Track to be Achieved">
      <formula>NOT(ISERROR(SEARCH("On Track to be Achieved",I42)))</formula>
    </cfRule>
    <cfRule type="containsText" dxfId="3556" priority="3866" operator="containsText" text="Fully Achieved">
      <formula>NOT(ISERROR(SEARCH("Fully Achieved",I42)))</formula>
    </cfRule>
    <cfRule type="containsText" dxfId="3555" priority="3867" operator="containsText" text="Not yet due">
      <formula>NOT(ISERROR(SEARCH("Not yet due",I42)))</formula>
    </cfRule>
    <cfRule type="containsText" dxfId="3554" priority="3868" operator="containsText" text="Not Yet Due">
      <formula>NOT(ISERROR(SEARCH("Not Yet Due",I42)))</formula>
    </cfRule>
    <cfRule type="containsText" dxfId="3553" priority="3869" operator="containsText" text="Deferred">
      <formula>NOT(ISERROR(SEARCH("Deferred",I42)))</formula>
    </cfRule>
    <cfRule type="containsText" dxfId="3552" priority="3870" operator="containsText" text="Deleted">
      <formula>NOT(ISERROR(SEARCH("Deleted",I42)))</formula>
    </cfRule>
    <cfRule type="containsText" dxfId="3551" priority="3871" operator="containsText" text="In Danger of Falling Behind Target">
      <formula>NOT(ISERROR(SEARCH("In Danger of Falling Behind Target",I42)))</formula>
    </cfRule>
    <cfRule type="containsText" dxfId="3550" priority="3872" operator="containsText" text="Not yet due">
      <formula>NOT(ISERROR(SEARCH("Not yet due",I42)))</formula>
    </cfRule>
    <cfRule type="containsText" dxfId="3549" priority="3873" operator="containsText" text="Completed Behind Schedule">
      <formula>NOT(ISERROR(SEARCH("Completed Behind Schedule",I42)))</formula>
    </cfRule>
    <cfRule type="containsText" dxfId="3548" priority="3874" operator="containsText" text="Off Target">
      <formula>NOT(ISERROR(SEARCH("Off Target",I42)))</formula>
    </cfRule>
    <cfRule type="containsText" dxfId="3547" priority="3875" operator="containsText" text="In Danger of Falling Behind Target">
      <formula>NOT(ISERROR(SEARCH("In Danger of Falling Behind Target",I42)))</formula>
    </cfRule>
    <cfRule type="containsText" dxfId="3546" priority="3876" operator="containsText" text="On Track to be Achieved">
      <formula>NOT(ISERROR(SEARCH("On Track to be Achieved",I42)))</formula>
    </cfRule>
    <cfRule type="containsText" dxfId="3545" priority="3877" operator="containsText" text="Fully Achieved">
      <formula>NOT(ISERROR(SEARCH("Fully Achieved",I42)))</formula>
    </cfRule>
    <cfRule type="containsText" dxfId="3544" priority="3878" operator="containsText" text="Update not Provided">
      <formula>NOT(ISERROR(SEARCH("Update not Provided",I42)))</formula>
    </cfRule>
    <cfRule type="containsText" dxfId="3543" priority="3879" operator="containsText" text="Not yet due">
      <formula>NOT(ISERROR(SEARCH("Not yet due",I42)))</formula>
    </cfRule>
    <cfRule type="containsText" dxfId="3542" priority="3880" operator="containsText" text="Completed Behind Schedule">
      <formula>NOT(ISERROR(SEARCH("Completed Behind Schedule",I42)))</formula>
    </cfRule>
    <cfRule type="containsText" dxfId="3541" priority="3881" operator="containsText" text="Off Target">
      <formula>NOT(ISERROR(SEARCH("Off Target",I42)))</formula>
    </cfRule>
    <cfRule type="containsText" dxfId="3540" priority="3882" operator="containsText" text="In Danger of Falling Behind Target">
      <formula>NOT(ISERROR(SEARCH("In Danger of Falling Behind Target",I42)))</formula>
    </cfRule>
    <cfRule type="containsText" dxfId="3539" priority="3883" operator="containsText" text="On Track to be Achieved">
      <formula>NOT(ISERROR(SEARCH("On Track to be Achieved",I42)))</formula>
    </cfRule>
    <cfRule type="containsText" dxfId="3538" priority="3884" operator="containsText" text="Fully Achieved">
      <formula>NOT(ISERROR(SEARCH("Fully Achieved",I42)))</formula>
    </cfRule>
    <cfRule type="containsText" dxfId="3537" priority="3885" operator="containsText" text="Fully Achieved">
      <formula>NOT(ISERROR(SEARCH("Fully Achieved",I42)))</formula>
    </cfRule>
    <cfRule type="containsText" dxfId="3536" priority="3886" operator="containsText" text="Fully Achieved">
      <formula>NOT(ISERROR(SEARCH("Fully Achieved",I42)))</formula>
    </cfRule>
    <cfRule type="containsText" dxfId="3535" priority="3887" operator="containsText" text="Deferred">
      <formula>NOT(ISERROR(SEARCH("Deferred",I42)))</formula>
    </cfRule>
    <cfRule type="containsText" dxfId="3534" priority="3888" operator="containsText" text="Deleted">
      <formula>NOT(ISERROR(SEARCH("Deleted",I42)))</formula>
    </cfRule>
    <cfRule type="containsText" dxfId="3533" priority="3889" operator="containsText" text="In Danger of Falling Behind Target">
      <formula>NOT(ISERROR(SEARCH("In Danger of Falling Behind Target",I42)))</formula>
    </cfRule>
    <cfRule type="containsText" dxfId="3532" priority="3890" operator="containsText" text="Not yet due">
      <formula>NOT(ISERROR(SEARCH("Not yet due",I42)))</formula>
    </cfRule>
    <cfRule type="containsText" dxfId="3531" priority="3891" operator="containsText" text="Update not Provided">
      <formula>NOT(ISERROR(SEARCH("Update not Provided",I42)))</formula>
    </cfRule>
  </conditionalFormatting>
  <conditionalFormatting sqref="I50">
    <cfRule type="containsText" dxfId="3530" priority="3820" operator="containsText" text="On track to be achieved">
      <formula>NOT(ISERROR(SEARCH("On track to be achieved",I50)))</formula>
    </cfRule>
    <cfRule type="containsText" dxfId="3529" priority="3821" operator="containsText" text="Deferred">
      <formula>NOT(ISERROR(SEARCH("Deferred",I50)))</formula>
    </cfRule>
    <cfRule type="containsText" dxfId="3528" priority="3822" operator="containsText" text="Deleted">
      <formula>NOT(ISERROR(SEARCH("Deleted",I50)))</formula>
    </cfRule>
    <cfRule type="containsText" dxfId="3527" priority="3823" operator="containsText" text="In Danger of Falling Behind Target">
      <formula>NOT(ISERROR(SEARCH("In Danger of Falling Behind Target",I50)))</formula>
    </cfRule>
    <cfRule type="containsText" dxfId="3526" priority="3824" operator="containsText" text="Not yet due">
      <formula>NOT(ISERROR(SEARCH("Not yet due",I50)))</formula>
    </cfRule>
    <cfRule type="containsText" dxfId="3525" priority="3825" operator="containsText" text="Update not Provided">
      <formula>NOT(ISERROR(SEARCH("Update not Provided",I50)))</formula>
    </cfRule>
    <cfRule type="containsText" dxfId="3524" priority="3826" operator="containsText" text="Not yet due">
      <formula>NOT(ISERROR(SEARCH("Not yet due",I50)))</formula>
    </cfRule>
    <cfRule type="containsText" dxfId="3523" priority="3827" operator="containsText" text="Completed Behind Schedule">
      <formula>NOT(ISERROR(SEARCH("Completed Behind Schedule",I50)))</formula>
    </cfRule>
    <cfRule type="containsText" dxfId="3522" priority="3828" operator="containsText" text="Off Target">
      <formula>NOT(ISERROR(SEARCH("Off Target",I50)))</formula>
    </cfRule>
    <cfRule type="containsText" dxfId="3521" priority="3829" operator="containsText" text="On Track to be Achieved">
      <formula>NOT(ISERROR(SEARCH("On Track to be Achieved",I50)))</formula>
    </cfRule>
    <cfRule type="containsText" dxfId="3520" priority="3830" operator="containsText" text="Fully Achieved">
      <formula>NOT(ISERROR(SEARCH("Fully Achieved",I50)))</formula>
    </cfRule>
    <cfRule type="containsText" dxfId="3519" priority="3831" operator="containsText" text="Not yet due">
      <formula>NOT(ISERROR(SEARCH("Not yet due",I50)))</formula>
    </cfRule>
    <cfRule type="containsText" dxfId="3518" priority="3832" operator="containsText" text="Not Yet Due">
      <formula>NOT(ISERROR(SEARCH("Not Yet Due",I50)))</formula>
    </cfRule>
    <cfRule type="containsText" dxfId="3517" priority="3833" operator="containsText" text="Deferred">
      <formula>NOT(ISERROR(SEARCH("Deferred",I50)))</formula>
    </cfRule>
    <cfRule type="containsText" dxfId="3516" priority="3834" operator="containsText" text="Deleted">
      <formula>NOT(ISERROR(SEARCH("Deleted",I50)))</formula>
    </cfRule>
    <cfRule type="containsText" dxfId="3515" priority="3835" operator="containsText" text="In Danger of Falling Behind Target">
      <formula>NOT(ISERROR(SEARCH("In Danger of Falling Behind Target",I50)))</formula>
    </cfRule>
    <cfRule type="containsText" dxfId="3514" priority="3836" operator="containsText" text="Not yet due">
      <formula>NOT(ISERROR(SEARCH("Not yet due",I50)))</formula>
    </cfRule>
    <cfRule type="containsText" dxfId="3513" priority="3837" operator="containsText" text="Completed Behind Schedule">
      <formula>NOT(ISERROR(SEARCH("Completed Behind Schedule",I50)))</formula>
    </cfRule>
    <cfRule type="containsText" dxfId="3512" priority="3838" operator="containsText" text="Off Target">
      <formula>NOT(ISERROR(SEARCH("Off Target",I50)))</formula>
    </cfRule>
    <cfRule type="containsText" dxfId="3511" priority="3839" operator="containsText" text="In Danger of Falling Behind Target">
      <formula>NOT(ISERROR(SEARCH("In Danger of Falling Behind Target",I50)))</formula>
    </cfRule>
    <cfRule type="containsText" dxfId="3510" priority="3840" operator="containsText" text="On Track to be Achieved">
      <formula>NOT(ISERROR(SEARCH("On Track to be Achieved",I50)))</formula>
    </cfRule>
    <cfRule type="containsText" dxfId="3509" priority="3841" operator="containsText" text="Fully Achieved">
      <formula>NOT(ISERROR(SEARCH("Fully Achieved",I50)))</formula>
    </cfRule>
    <cfRule type="containsText" dxfId="3508" priority="3842" operator="containsText" text="Update not Provided">
      <formula>NOT(ISERROR(SEARCH("Update not Provided",I50)))</formula>
    </cfRule>
    <cfRule type="containsText" dxfId="3507" priority="3843" operator="containsText" text="Not yet due">
      <formula>NOT(ISERROR(SEARCH("Not yet due",I50)))</formula>
    </cfRule>
    <cfRule type="containsText" dxfId="3506" priority="3844" operator="containsText" text="Completed Behind Schedule">
      <formula>NOT(ISERROR(SEARCH("Completed Behind Schedule",I50)))</formula>
    </cfRule>
    <cfRule type="containsText" dxfId="3505" priority="3845" operator="containsText" text="Off Target">
      <formula>NOT(ISERROR(SEARCH("Off Target",I50)))</formula>
    </cfRule>
    <cfRule type="containsText" dxfId="3504" priority="3846" operator="containsText" text="In Danger of Falling Behind Target">
      <formula>NOT(ISERROR(SEARCH("In Danger of Falling Behind Target",I50)))</formula>
    </cfRule>
    <cfRule type="containsText" dxfId="3503" priority="3847" operator="containsText" text="On Track to be Achieved">
      <formula>NOT(ISERROR(SEARCH("On Track to be Achieved",I50)))</formula>
    </cfRule>
    <cfRule type="containsText" dxfId="3502" priority="3848" operator="containsText" text="Fully Achieved">
      <formula>NOT(ISERROR(SEARCH("Fully Achieved",I50)))</formula>
    </cfRule>
    <cfRule type="containsText" dxfId="3501" priority="3849" operator="containsText" text="Fully Achieved">
      <formula>NOT(ISERROR(SEARCH("Fully Achieved",I50)))</formula>
    </cfRule>
    <cfRule type="containsText" dxfId="3500" priority="3850" operator="containsText" text="Fully Achieved">
      <formula>NOT(ISERROR(SEARCH("Fully Achieved",I50)))</formula>
    </cfRule>
    <cfRule type="containsText" dxfId="3499" priority="3851" operator="containsText" text="Deferred">
      <formula>NOT(ISERROR(SEARCH("Deferred",I50)))</formula>
    </cfRule>
    <cfRule type="containsText" dxfId="3498" priority="3852" operator="containsText" text="Deleted">
      <formula>NOT(ISERROR(SEARCH("Deleted",I50)))</formula>
    </cfRule>
    <cfRule type="containsText" dxfId="3497" priority="3853" operator="containsText" text="In Danger of Falling Behind Target">
      <formula>NOT(ISERROR(SEARCH("In Danger of Falling Behind Target",I50)))</formula>
    </cfRule>
    <cfRule type="containsText" dxfId="3496" priority="3854" operator="containsText" text="Not yet due">
      <formula>NOT(ISERROR(SEARCH("Not yet due",I50)))</formula>
    </cfRule>
    <cfRule type="containsText" dxfId="3495" priority="3855" operator="containsText" text="Update not Provided">
      <formula>NOT(ISERROR(SEARCH("Update not Provided",I50)))</formula>
    </cfRule>
  </conditionalFormatting>
  <conditionalFormatting sqref="I61">
    <cfRule type="containsText" dxfId="3494" priority="3784" operator="containsText" text="On track to be achieved">
      <formula>NOT(ISERROR(SEARCH("On track to be achieved",I61)))</formula>
    </cfRule>
    <cfRule type="containsText" dxfId="3493" priority="3785" operator="containsText" text="Deferred">
      <formula>NOT(ISERROR(SEARCH("Deferred",I61)))</formula>
    </cfRule>
    <cfRule type="containsText" dxfId="3492" priority="3786" operator="containsText" text="Deleted">
      <formula>NOT(ISERROR(SEARCH("Deleted",I61)))</formula>
    </cfRule>
    <cfRule type="containsText" dxfId="3491" priority="3787" operator="containsText" text="In Danger of Falling Behind Target">
      <formula>NOT(ISERROR(SEARCH("In Danger of Falling Behind Target",I61)))</formula>
    </cfRule>
    <cfRule type="containsText" dxfId="3490" priority="3788" operator="containsText" text="Not yet due">
      <formula>NOT(ISERROR(SEARCH("Not yet due",I61)))</formula>
    </cfRule>
    <cfRule type="containsText" dxfId="3489" priority="3789" operator="containsText" text="Update not Provided">
      <formula>NOT(ISERROR(SEARCH("Update not Provided",I61)))</formula>
    </cfRule>
    <cfRule type="containsText" dxfId="3488" priority="3790" operator="containsText" text="Not yet due">
      <formula>NOT(ISERROR(SEARCH("Not yet due",I61)))</formula>
    </cfRule>
    <cfRule type="containsText" dxfId="3487" priority="3791" operator="containsText" text="Completed Behind Schedule">
      <formula>NOT(ISERROR(SEARCH("Completed Behind Schedule",I61)))</formula>
    </cfRule>
    <cfRule type="containsText" dxfId="3486" priority="3792" operator="containsText" text="Off Target">
      <formula>NOT(ISERROR(SEARCH("Off Target",I61)))</formula>
    </cfRule>
    <cfRule type="containsText" dxfId="3485" priority="3793" operator="containsText" text="On Track to be Achieved">
      <formula>NOT(ISERROR(SEARCH("On Track to be Achieved",I61)))</formula>
    </cfRule>
    <cfRule type="containsText" dxfId="3484" priority="3794" operator="containsText" text="Fully Achieved">
      <formula>NOT(ISERROR(SEARCH("Fully Achieved",I61)))</formula>
    </cfRule>
    <cfRule type="containsText" dxfId="3483" priority="3795" operator="containsText" text="Not yet due">
      <formula>NOT(ISERROR(SEARCH("Not yet due",I61)))</formula>
    </cfRule>
    <cfRule type="containsText" dxfId="3482" priority="3796" operator="containsText" text="Not Yet Due">
      <formula>NOT(ISERROR(SEARCH("Not Yet Due",I61)))</formula>
    </cfRule>
    <cfRule type="containsText" dxfId="3481" priority="3797" operator="containsText" text="Deferred">
      <formula>NOT(ISERROR(SEARCH("Deferred",I61)))</formula>
    </cfRule>
    <cfRule type="containsText" dxfId="3480" priority="3798" operator="containsText" text="Deleted">
      <formula>NOT(ISERROR(SEARCH("Deleted",I61)))</formula>
    </cfRule>
    <cfRule type="containsText" dxfId="3479" priority="3799" operator="containsText" text="In Danger of Falling Behind Target">
      <formula>NOT(ISERROR(SEARCH("In Danger of Falling Behind Target",I61)))</formula>
    </cfRule>
    <cfRule type="containsText" dxfId="3478" priority="3800" operator="containsText" text="Not yet due">
      <formula>NOT(ISERROR(SEARCH("Not yet due",I61)))</formula>
    </cfRule>
    <cfRule type="containsText" dxfId="3477" priority="3801" operator="containsText" text="Completed Behind Schedule">
      <formula>NOT(ISERROR(SEARCH("Completed Behind Schedule",I61)))</formula>
    </cfRule>
    <cfRule type="containsText" dxfId="3476" priority="3802" operator="containsText" text="Off Target">
      <formula>NOT(ISERROR(SEARCH("Off Target",I61)))</formula>
    </cfRule>
    <cfRule type="containsText" dxfId="3475" priority="3803" operator="containsText" text="In Danger of Falling Behind Target">
      <formula>NOT(ISERROR(SEARCH("In Danger of Falling Behind Target",I61)))</formula>
    </cfRule>
    <cfRule type="containsText" dxfId="3474" priority="3804" operator="containsText" text="On Track to be Achieved">
      <formula>NOT(ISERROR(SEARCH("On Track to be Achieved",I61)))</formula>
    </cfRule>
    <cfRule type="containsText" dxfId="3473" priority="3805" operator="containsText" text="Fully Achieved">
      <formula>NOT(ISERROR(SEARCH("Fully Achieved",I61)))</formula>
    </cfRule>
    <cfRule type="containsText" dxfId="3472" priority="3806" operator="containsText" text="Update not Provided">
      <formula>NOT(ISERROR(SEARCH("Update not Provided",I61)))</formula>
    </cfRule>
    <cfRule type="containsText" dxfId="3471" priority="3807" operator="containsText" text="Not yet due">
      <formula>NOT(ISERROR(SEARCH("Not yet due",I61)))</formula>
    </cfRule>
    <cfRule type="containsText" dxfId="3470" priority="3808" operator="containsText" text="Completed Behind Schedule">
      <formula>NOT(ISERROR(SEARCH("Completed Behind Schedule",I61)))</formula>
    </cfRule>
    <cfRule type="containsText" dxfId="3469" priority="3809" operator="containsText" text="Off Target">
      <formula>NOT(ISERROR(SEARCH("Off Target",I61)))</formula>
    </cfRule>
    <cfRule type="containsText" dxfId="3468" priority="3810" operator="containsText" text="In Danger of Falling Behind Target">
      <formula>NOT(ISERROR(SEARCH("In Danger of Falling Behind Target",I61)))</formula>
    </cfRule>
    <cfRule type="containsText" dxfId="3467" priority="3811" operator="containsText" text="On Track to be Achieved">
      <formula>NOT(ISERROR(SEARCH("On Track to be Achieved",I61)))</formula>
    </cfRule>
    <cfRule type="containsText" dxfId="3466" priority="3812" operator="containsText" text="Fully Achieved">
      <formula>NOT(ISERROR(SEARCH("Fully Achieved",I61)))</formula>
    </cfRule>
    <cfRule type="containsText" dxfId="3465" priority="3813" operator="containsText" text="Fully Achieved">
      <formula>NOT(ISERROR(SEARCH("Fully Achieved",I61)))</formula>
    </cfRule>
    <cfRule type="containsText" dxfId="3464" priority="3814" operator="containsText" text="Fully Achieved">
      <formula>NOT(ISERROR(SEARCH("Fully Achieved",I61)))</formula>
    </cfRule>
    <cfRule type="containsText" dxfId="3463" priority="3815" operator="containsText" text="Deferred">
      <formula>NOT(ISERROR(SEARCH("Deferred",I61)))</formula>
    </cfRule>
    <cfRule type="containsText" dxfId="3462" priority="3816" operator="containsText" text="Deleted">
      <formula>NOT(ISERROR(SEARCH("Deleted",I61)))</formula>
    </cfRule>
    <cfRule type="containsText" dxfId="3461" priority="3817" operator="containsText" text="In Danger of Falling Behind Target">
      <formula>NOT(ISERROR(SEARCH("In Danger of Falling Behind Target",I61)))</formula>
    </cfRule>
    <cfRule type="containsText" dxfId="3460" priority="3818" operator="containsText" text="Not yet due">
      <formula>NOT(ISERROR(SEARCH("Not yet due",I61)))</formula>
    </cfRule>
    <cfRule type="containsText" dxfId="3459" priority="3819" operator="containsText" text="Update not Provided">
      <formula>NOT(ISERROR(SEARCH("Update not Provided",I61)))</formula>
    </cfRule>
  </conditionalFormatting>
  <conditionalFormatting sqref="I69:I71">
    <cfRule type="containsText" dxfId="3458" priority="3748" operator="containsText" text="On track to be achieved">
      <formula>NOT(ISERROR(SEARCH("On track to be achieved",I69)))</formula>
    </cfRule>
    <cfRule type="containsText" dxfId="3457" priority="3749" operator="containsText" text="Deferred">
      <formula>NOT(ISERROR(SEARCH("Deferred",I69)))</formula>
    </cfRule>
    <cfRule type="containsText" dxfId="3456" priority="3750" operator="containsText" text="Deleted">
      <formula>NOT(ISERROR(SEARCH("Deleted",I69)))</formula>
    </cfRule>
    <cfRule type="containsText" dxfId="3455" priority="3751" operator="containsText" text="In Danger of Falling Behind Target">
      <formula>NOT(ISERROR(SEARCH("In Danger of Falling Behind Target",I69)))</formula>
    </cfRule>
    <cfRule type="containsText" dxfId="3454" priority="3752" operator="containsText" text="Not yet due">
      <formula>NOT(ISERROR(SEARCH("Not yet due",I69)))</formula>
    </cfRule>
    <cfRule type="containsText" dxfId="3453" priority="3753" operator="containsText" text="Update not Provided">
      <formula>NOT(ISERROR(SEARCH("Update not Provided",I69)))</formula>
    </cfRule>
    <cfRule type="containsText" dxfId="3452" priority="3754" operator="containsText" text="Not yet due">
      <formula>NOT(ISERROR(SEARCH("Not yet due",I69)))</formula>
    </cfRule>
    <cfRule type="containsText" dxfId="3451" priority="3755" operator="containsText" text="Completed Behind Schedule">
      <formula>NOT(ISERROR(SEARCH("Completed Behind Schedule",I69)))</formula>
    </cfRule>
    <cfRule type="containsText" dxfId="3450" priority="3756" operator="containsText" text="Off Target">
      <formula>NOT(ISERROR(SEARCH("Off Target",I69)))</formula>
    </cfRule>
    <cfRule type="containsText" dxfId="3449" priority="3757" operator="containsText" text="On Track to be Achieved">
      <formula>NOT(ISERROR(SEARCH("On Track to be Achieved",I69)))</formula>
    </cfRule>
    <cfRule type="containsText" dxfId="3448" priority="3758" operator="containsText" text="Fully Achieved">
      <formula>NOT(ISERROR(SEARCH("Fully Achieved",I69)))</formula>
    </cfRule>
    <cfRule type="containsText" dxfId="3447" priority="3759" operator="containsText" text="Not yet due">
      <formula>NOT(ISERROR(SEARCH("Not yet due",I69)))</formula>
    </cfRule>
    <cfRule type="containsText" dxfId="3446" priority="3760" operator="containsText" text="Not Yet Due">
      <formula>NOT(ISERROR(SEARCH("Not Yet Due",I69)))</formula>
    </cfRule>
    <cfRule type="containsText" dxfId="3445" priority="3761" operator="containsText" text="Deferred">
      <formula>NOT(ISERROR(SEARCH("Deferred",I69)))</formula>
    </cfRule>
    <cfRule type="containsText" dxfId="3444" priority="3762" operator="containsText" text="Deleted">
      <formula>NOT(ISERROR(SEARCH("Deleted",I69)))</formula>
    </cfRule>
    <cfRule type="containsText" dxfId="3443" priority="3763" operator="containsText" text="In Danger of Falling Behind Target">
      <formula>NOT(ISERROR(SEARCH("In Danger of Falling Behind Target",I69)))</formula>
    </cfRule>
    <cfRule type="containsText" dxfId="3442" priority="3764" operator="containsText" text="Not yet due">
      <formula>NOT(ISERROR(SEARCH("Not yet due",I69)))</formula>
    </cfRule>
    <cfRule type="containsText" dxfId="3441" priority="3765" operator="containsText" text="Completed Behind Schedule">
      <formula>NOT(ISERROR(SEARCH("Completed Behind Schedule",I69)))</formula>
    </cfRule>
    <cfRule type="containsText" dxfId="3440" priority="3766" operator="containsText" text="Off Target">
      <formula>NOT(ISERROR(SEARCH("Off Target",I69)))</formula>
    </cfRule>
    <cfRule type="containsText" dxfId="3439" priority="3767" operator="containsText" text="In Danger of Falling Behind Target">
      <formula>NOT(ISERROR(SEARCH("In Danger of Falling Behind Target",I69)))</formula>
    </cfRule>
    <cfRule type="containsText" dxfId="3438" priority="3768" operator="containsText" text="On Track to be Achieved">
      <formula>NOT(ISERROR(SEARCH("On Track to be Achieved",I69)))</formula>
    </cfRule>
    <cfRule type="containsText" dxfId="3437" priority="3769" operator="containsText" text="Fully Achieved">
      <formula>NOT(ISERROR(SEARCH("Fully Achieved",I69)))</formula>
    </cfRule>
    <cfRule type="containsText" dxfId="3436" priority="3770" operator="containsText" text="Update not Provided">
      <formula>NOT(ISERROR(SEARCH("Update not Provided",I69)))</formula>
    </cfRule>
    <cfRule type="containsText" dxfId="3435" priority="3771" operator="containsText" text="Not yet due">
      <formula>NOT(ISERROR(SEARCH("Not yet due",I69)))</formula>
    </cfRule>
    <cfRule type="containsText" dxfId="3434" priority="3772" operator="containsText" text="Completed Behind Schedule">
      <formula>NOT(ISERROR(SEARCH("Completed Behind Schedule",I69)))</formula>
    </cfRule>
    <cfRule type="containsText" dxfId="3433" priority="3773" operator="containsText" text="Off Target">
      <formula>NOT(ISERROR(SEARCH("Off Target",I69)))</formula>
    </cfRule>
    <cfRule type="containsText" dxfId="3432" priority="3774" operator="containsText" text="In Danger of Falling Behind Target">
      <formula>NOT(ISERROR(SEARCH("In Danger of Falling Behind Target",I69)))</formula>
    </cfRule>
    <cfRule type="containsText" dxfId="3431" priority="3775" operator="containsText" text="On Track to be Achieved">
      <formula>NOT(ISERROR(SEARCH("On Track to be Achieved",I69)))</formula>
    </cfRule>
    <cfRule type="containsText" dxfId="3430" priority="3776" operator="containsText" text="Fully Achieved">
      <formula>NOT(ISERROR(SEARCH("Fully Achieved",I69)))</formula>
    </cfRule>
    <cfRule type="containsText" dxfId="3429" priority="3777" operator="containsText" text="Fully Achieved">
      <formula>NOT(ISERROR(SEARCH("Fully Achieved",I69)))</formula>
    </cfRule>
    <cfRule type="containsText" dxfId="3428" priority="3778" operator="containsText" text="Fully Achieved">
      <formula>NOT(ISERROR(SEARCH("Fully Achieved",I69)))</formula>
    </cfRule>
    <cfRule type="containsText" dxfId="3427" priority="3779" operator="containsText" text="Deferred">
      <formula>NOT(ISERROR(SEARCH("Deferred",I69)))</formula>
    </cfRule>
    <cfRule type="containsText" dxfId="3426" priority="3780" operator="containsText" text="Deleted">
      <formula>NOT(ISERROR(SEARCH("Deleted",I69)))</formula>
    </cfRule>
    <cfRule type="containsText" dxfId="3425" priority="3781" operator="containsText" text="In Danger of Falling Behind Target">
      <formula>NOT(ISERROR(SEARCH("In Danger of Falling Behind Target",I69)))</formula>
    </cfRule>
    <cfRule type="containsText" dxfId="3424" priority="3782" operator="containsText" text="Not yet due">
      <formula>NOT(ISERROR(SEARCH("Not yet due",I69)))</formula>
    </cfRule>
    <cfRule type="containsText" dxfId="3423" priority="3783" operator="containsText" text="Update not Provided">
      <formula>NOT(ISERROR(SEARCH("Update not Provided",I69)))</formula>
    </cfRule>
  </conditionalFormatting>
  <conditionalFormatting sqref="I83">
    <cfRule type="containsText" dxfId="3422" priority="3712" operator="containsText" text="On track to be achieved">
      <formula>NOT(ISERROR(SEARCH("On track to be achieved",I83)))</formula>
    </cfRule>
    <cfRule type="containsText" dxfId="3421" priority="3713" operator="containsText" text="Deferred">
      <formula>NOT(ISERROR(SEARCH("Deferred",I83)))</formula>
    </cfRule>
    <cfRule type="containsText" dxfId="3420" priority="3714" operator="containsText" text="Deleted">
      <formula>NOT(ISERROR(SEARCH("Deleted",I83)))</formula>
    </cfRule>
    <cfRule type="containsText" dxfId="3419" priority="3715" operator="containsText" text="In Danger of Falling Behind Target">
      <formula>NOT(ISERROR(SEARCH("In Danger of Falling Behind Target",I83)))</formula>
    </cfRule>
    <cfRule type="containsText" dxfId="3418" priority="3716" operator="containsText" text="Not yet due">
      <formula>NOT(ISERROR(SEARCH("Not yet due",I83)))</formula>
    </cfRule>
    <cfRule type="containsText" dxfId="3417" priority="3717" operator="containsText" text="Update not Provided">
      <formula>NOT(ISERROR(SEARCH("Update not Provided",I83)))</formula>
    </cfRule>
    <cfRule type="containsText" dxfId="3416" priority="3718" operator="containsText" text="Not yet due">
      <formula>NOT(ISERROR(SEARCH("Not yet due",I83)))</formula>
    </cfRule>
    <cfRule type="containsText" dxfId="3415" priority="3719" operator="containsText" text="Completed Behind Schedule">
      <formula>NOT(ISERROR(SEARCH("Completed Behind Schedule",I83)))</formula>
    </cfRule>
    <cfRule type="containsText" dxfId="3414" priority="3720" operator="containsText" text="Off Target">
      <formula>NOT(ISERROR(SEARCH("Off Target",I83)))</formula>
    </cfRule>
    <cfRule type="containsText" dxfId="3413" priority="3721" operator="containsText" text="On Track to be Achieved">
      <formula>NOT(ISERROR(SEARCH("On Track to be Achieved",I83)))</formula>
    </cfRule>
    <cfRule type="containsText" dxfId="3412" priority="3722" operator="containsText" text="Fully Achieved">
      <formula>NOT(ISERROR(SEARCH("Fully Achieved",I83)))</formula>
    </cfRule>
    <cfRule type="containsText" dxfId="3411" priority="3723" operator="containsText" text="Not yet due">
      <formula>NOT(ISERROR(SEARCH("Not yet due",I83)))</formula>
    </cfRule>
    <cfRule type="containsText" dxfId="3410" priority="3724" operator="containsText" text="Not Yet Due">
      <formula>NOT(ISERROR(SEARCH("Not Yet Due",I83)))</formula>
    </cfRule>
    <cfRule type="containsText" dxfId="3409" priority="3725" operator="containsText" text="Deferred">
      <formula>NOT(ISERROR(SEARCH("Deferred",I83)))</formula>
    </cfRule>
    <cfRule type="containsText" dxfId="3408" priority="3726" operator="containsText" text="Deleted">
      <formula>NOT(ISERROR(SEARCH("Deleted",I83)))</formula>
    </cfRule>
    <cfRule type="containsText" dxfId="3407" priority="3727" operator="containsText" text="In Danger of Falling Behind Target">
      <formula>NOT(ISERROR(SEARCH("In Danger of Falling Behind Target",I83)))</formula>
    </cfRule>
    <cfRule type="containsText" dxfId="3406" priority="3728" operator="containsText" text="Not yet due">
      <formula>NOT(ISERROR(SEARCH("Not yet due",I83)))</formula>
    </cfRule>
    <cfRule type="containsText" dxfId="3405" priority="3729" operator="containsText" text="Completed Behind Schedule">
      <formula>NOT(ISERROR(SEARCH("Completed Behind Schedule",I83)))</formula>
    </cfRule>
    <cfRule type="containsText" dxfId="3404" priority="3730" operator="containsText" text="Off Target">
      <formula>NOT(ISERROR(SEARCH("Off Target",I83)))</formula>
    </cfRule>
    <cfRule type="containsText" dxfId="3403" priority="3731" operator="containsText" text="In Danger of Falling Behind Target">
      <formula>NOT(ISERROR(SEARCH("In Danger of Falling Behind Target",I83)))</formula>
    </cfRule>
    <cfRule type="containsText" dxfId="3402" priority="3732" operator="containsText" text="On Track to be Achieved">
      <formula>NOT(ISERROR(SEARCH("On Track to be Achieved",I83)))</formula>
    </cfRule>
    <cfRule type="containsText" dxfId="3401" priority="3733" operator="containsText" text="Fully Achieved">
      <formula>NOT(ISERROR(SEARCH("Fully Achieved",I83)))</formula>
    </cfRule>
    <cfRule type="containsText" dxfId="3400" priority="3734" operator="containsText" text="Update not Provided">
      <formula>NOT(ISERROR(SEARCH("Update not Provided",I83)))</formula>
    </cfRule>
    <cfRule type="containsText" dxfId="3399" priority="3735" operator="containsText" text="Not yet due">
      <formula>NOT(ISERROR(SEARCH("Not yet due",I83)))</formula>
    </cfRule>
    <cfRule type="containsText" dxfId="3398" priority="3736" operator="containsText" text="Completed Behind Schedule">
      <formula>NOT(ISERROR(SEARCH("Completed Behind Schedule",I83)))</formula>
    </cfRule>
    <cfRule type="containsText" dxfId="3397" priority="3737" operator="containsText" text="Off Target">
      <formula>NOT(ISERROR(SEARCH("Off Target",I83)))</formula>
    </cfRule>
    <cfRule type="containsText" dxfId="3396" priority="3738" operator="containsText" text="In Danger of Falling Behind Target">
      <formula>NOT(ISERROR(SEARCH("In Danger of Falling Behind Target",I83)))</formula>
    </cfRule>
    <cfRule type="containsText" dxfId="3395" priority="3739" operator="containsText" text="On Track to be Achieved">
      <formula>NOT(ISERROR(SEARCH("On Track to be Achieved",I83)))</formula>
    </cfRule>
    <cfRule type="containsText" dxfId="3394" priority="3740" operator="containsText" text="Fully Achieved">
      <formula>NOT(ISERROR(SEARCH("Fully Achieved",I83)))</formula>
    </cfRule>
    <cfRule type="containsText" dxfId="3393" priority="3741" operator="containsText" text="Fully Achieved">
      <formula>NOT(ISERROR(SEARCH("Fully Achieved",I83)))</formula>
    </cfRule>
    <cfRule type="containsText" dxfId="3392" priority="3742" operator="containsText" text="Fully Achieved">
      <formula>NOT(ISERROR(SEARCH("Fully Achieved",I83)))</formula>
    </cfRule>
    <cfRule type="containsText" dxfId="3391" priority="3743" operator="containsText" text="Deferred">
      <formula>NOT(ISERROR(SEARCH("Deferred",I83)))</formula>
    </cfRule>
    <cfRule type="containsText" dxfId="3390" priority="3744" operator="containsText" text="Deleted">
      <formula>NOT(ISERROR(SEARCH("Deleted",I83)))</formula>
    </cfRule>
    <cfRule type="containsText" dxfId="3389" priority="3745" operator="containsText" text="In Danger of Falling Behind Target">
      <formula>NOT(ISERROR(SEARCH("In Danger of Falling Behind Target",I83)))</formula>
    </cfRule>
    <cfRule type="containsText" dxfId="3388" priority="3746" operator="containsText" text="Not yet due">
      <formula>NOT(ISERROR(SEARCH("Not yet due",I83)))</formula>
    </cfRule>
    <cfRule type="containsText" dxfId="3387" priority="3747" operator="containsText" text="Update not Provided">
      <formula>NOT(ISERROR(SEARCH("Update not Provided",I83)))</formula>
    </cfRule>
  </conditionalFormatting>
  <conditionalFormatting sqref="G3:G25 G27:G28">
    <cfRule type="containsText" dxfId="3386" priority="3676" operator="containsText" text="On track to be achieved">
      <formula>NOT(ISERROR(SEARCH("On track to be achieved",G3)))</formula>
    </cfRule>
    <cfRule type="containsText" dxfId="3385" priority="3677" operator="containsText" text="Deferred">
      <formula>NOT(ISERROR(SEARCH("Deferred",G3)))</formula>
    </cfRule>
    <cfRule type="containsText" dxfId="3384" priority="3678" operator="containsText" text="Deleted">
      <formula>NOT(ISERROR(SEARCH("Deleted",G3)))</formula>
    </cfRule>
    <cfRule type="containsText" dxfId="3383" priority="3679" operator="containsText" text="In Danger of Falling Behind Target">
      <formula>NOT(ISERROR(SEARCH("In Danger of Falling Behind Target",G3)))</formula>
    </cfRule>
    <cfRule type="containsText" dxfId="3382" priority="3680" operator="containsText" text="Not yet due">
      <formula>NOT(ISERROR(SEARCH("Not yet due",G3)))</formula>
    </cfRule>
    <cfRule type="containsText" dxfId="3381" priority="3681" operator="containsText" text="Update not Provided">
      <formula>NOT(ISERROR(SEARCH("Update not Provided",G3)))</formula>
    </cfRule>
    <cfRule type="containsText" dxfId="3380" priority="3682" operator="containsText" text="Not yet due">
      <formula>NOT(ISERROR(SEARCH("Not yet due",G3)))</formula>
    </cfRule>
    <cfRule type="containsText" dxfId="3379" priority="3683" operator="containsText" text="Completed Behind Schedule">
      <formula>NOT(ISERROR(SEARCH("Completed Behind Schedule",G3)))</formula>
    </cfRule>
    <cfRule type="containsText" dxfId="3378" priority="3684" operator="containsText" text="Off Target">
      <formula>NOT(ISERROR(SEARCH("Off Target",G3)))</formula>
    </cfRule>
    <cfRule type="containsText" dxfId="3377" priority="3685" operator="containsText" text="On Track to be Achieved">
      <formula>NOT(ISERROR(SEARCH("On Track to be Achieved",G3)))</formula>
    </cfRule>
    <cfRule type="containsText" dxfId="3376" priority="3686" operator="containsText" text="Fully Achieved">
      <formula>NOT(ISERROR(SEARCH("Fully Achieved",G3)))</formula>
    </cfRule>
    <cfRule type="containsText" dxfId="3375" priority="3687" operator="containsText" text="Not yet due">
      <formula>NOT(ISERROR(SEARCH("Not yet due",G3)))</formula>
    </cfRule>
    <cfRule type="containsText" dxfId="3374" priority="3688" operator="containsText" text="Not Yet Due">
      <formula>NOT(ISERROR(SEARCH("Not Yet Due",G3)))</formula>
    </cfRule>
    <cfRule type="containsText" dxfId="3373" priority="3689" operator="containsText" text="Deferred">
      <formula>NOT(ISERROR(SEARCH("Deferred",G3)))</formula>
    </cfRule>
    <cfRule type="containsText" dxfId="3372" priority="3690" operator="containsText" text="Deleted">
      <formula>NOT(ISERROR(SEARCH("Deleted",G3)))</formula>
    </cfRule>
    <cfRule type="containsText" dxfId="3371" priority="3691" operator="containsText" text="In Danger of Falling Behind Target">
      <formula>NOT(ISERROR(SEARCH("In Danger of Falling Behind Target",G3)))</formula>
    </cfRule>
    <cfRule type="containsText" dxfId="3370" priority="3692" operator="containsText" text="Not yet due">
      <formula>NOT(ISERROR(SEARCH("Not yet due",G3)))</formula>
    </cfRule>
    <cfRule type="containsText" dxfId="3369" priority="3693" operator="containsText" text="Completed Behind Schedule">
      <formula>NOT(ISERROR(SEARCH("Completed Behind Schedule",G3)))</formula>
    </cfRule>
    <cfRule type="containsText" dxfId="3368" priority="3694" operator="containsText" text="Off Target">
      <formula>NOT(ISERROR(SEARCH("Off Target",G3)))</formula>
    </cfRule>
    <cfRule type="containsText" dxfId="3367" priority="3695" operator="containsText" text="In Danger of Falling Behind Target">
      <formula>NOT(ISERROR(SEARCH("In Danger of Falling Behind Target",G3)))</formula>
    </cfRule>
    <cfRule type="containsText" dxfId="3366" priority="3696" operator="containsText" text="On Track to be Achieved">
      <formula>NOT(ISERROR(SEARCH("On Track to be Achieved",G3)))</formula>
    </cfRule>
    <cfRule type="containsText" dxfId="3365" priority="3697" operator="containsText" text="Fully Achieved">
      <formula>NOT(ISERROR(SEARCH("Fully Achieved",G3)))</formula>
    </cfRule>
    <cfRule type="containsText" dxfId="3364" priority="3698" operator="containsText" text="Update not Provided">
      <formula>NOT(ISERROR(SEARCH("Update not Provided",G3)))</formula>
    </cfRule>
    <cfRule type="containsText" dxfId="3363" priority="3699" operator="containsText" text="Not yet due">
      <formula>NOT(ISERROR(SEARCH("Not yet due",G3)))</formula>
    </cfRule>
    <cfRule type="containsText" dxfId="3362" priority="3700" operator="containsText" text="Completed Behind Schedule">
      <formula>NOT(ISERROR(SEARCH("Completed Behind Schedule",G3)))</formula>
    </cfRule>
    <cfRule type="containsText" dxfId="3361" priority="3701" operator="containsText" text="Off Target">
      <formula>NOT(ISERROR(SEARCH("Off Target",G3)))</formula>
    </cfRule>
    <cfRule type="containsText" dxfId="3360" priority="3702" operator="containsText" text="In Danger of Falling Behind Target">
      <formula>NOT(ISERROR(SEARCH("In Danger of Falling Behind Target",G3)))</formula>
    </cfRule>
    <cfRule type="containsText" dxfId="3359" priority="3703" operator="containsText" text="On Track to be Achieved">
      <formula>NOT(ISERROR(SEARCH("On Track to be Achieved",G3)))</formula>
    </cfRule>
    <cfRule type="containsText" dxfId="3358" priority="3704" operator="containsText" text="Fully Achieved">
      <formula>NOT(ISERROR(SEARCH("Fully Achieved",G3)))</formula>
    </cfRule>
    <cfRule type="containsText" dxfId="3357" priority="3705" operator="containsText" text="Fully Achieved">
      <formula>NOT(ISERROR(SEARCH("Fully Achieved",G3)))</formula>
    </cfRule>
    <cfRule type="containsText" dxfId="3356" priority="3706" operator="containsText" text="Fully Achieved">
      <formula>NOT(ISERROR(SEARCH("Fully Achieved",G3)))</formula>
    </cfRule>
    <cfRule type="containsText" dxfId="3355" priority="3707" operator="containsText" text="Deferred">
      <formula>NOT(ISERROR(SEARCH("Deferred",G3)))</formula>
    </cfRule>
    <cfRule type="containsText" dxfId="3354" priority="3708" operator="containsText" text="Deleted">
      <formula>NOT(ISERROR(SEARCH("Deleted",G3)))</formula>
    </cfRule>
    <cfRule type="containsText" dxfId="3353" priority="3709" operator="containsText" text="In Danger of Falling Behind Target">
      <formula>NOT(ISERROR(SEARCH("In Danger of Falling Behind Target",G3)))</formula>
    </cfRule>
    <cfRule type="containsText" dxfId="3352" priority="3710" operator="containsText" text="Not yet due">
      <formula>NOT(ISERROR(SEARCH("Not yet due",G3)))</formula>
    </cfRule>
    <cfRule type="containsText" dxfId="3351" priority="3711" operator="containsText" text="Update not Provided">
      <formula>NOT(ISERROR(SEARCH("Update not Provided",G3)))</formula>
    </cfRule>
  </conditionalFormatting>
  <conditionalFormatting sqref="G29">
    <cfRule type="containsText" dxfId="3350" priority="3640" operator="containsText" text="On track to be achieved">
      <formula>NOT(ISERROR(SEARCH("On track to be achieved",G29)))</formula>
    </cfRule>
    <cfRule type="containsText" dxfId="3349" priority="3641" operator="containsText" text="Deferred">
      <formula>NOT(ISERROR(SEARCH("Deferred",G29)))</formula>
    </cfRule>
    <cfRule type="containsText" dxfId="3348" priority="3642" operator="containsText" text="Deleted">
      <formula>NOT(ISERROR(SEARCH("Deleted",G29)))</formula>
    </cfRule>
    <cfRule type="containsText" dxfId="3347" priority="3643" operator="containsText" text="In Danger of Falling Behind Target">
      <formula>NOT(ISERROR(SEARCH("In Danger of Falling Behind Target",G29)))</formula>
    </cfRule>
    <cfRule type="containsText" dxfId="3346" priority="3644" operator="containsText" text="Not yet due">
      <formula>NOT(ISERROR(SEARCH("Not yet due",G29)))</formula>
    </cfRule>
    <cfRule type="containsText" dxfId="3345" priority="3645" operator="containsText" text="Update not Provided">
      <formula>NOT(ISERROR(SEARCH("Update not Provided",G29)))</formula>
    </cfRule>
    <cfRule type="containsText" dxfId="3344" priority="3646" operator="containsText" text="Not yet due">
      <formula>NOT(ISERROR(SEARCH("Not yet due",G29)))</formula>
    </cfRule>
    <cfRule type="containsText" dxfId="3343" priority="3647" operator="containsText" text="Completed Behind Schedule">
      <formula>NOT(ISERROR(SEARCH("Completed Behind Schedule",G29)))</formula>
    </cfRule>
    <cfRule type="containsText" dxfId="3342" priority="3648" operator="containsText" text="Off Target">
      <formula>NOT(ISERROR(SEARCH("Off Target",G29)))</formula>
    </cfRule>
    <cfRule type="containsText" dxfId="3341" priority="3649" operator="containsText" text="On Track to be Achieved">
      <formula>NOT(ISERROR(SEARCH("On Track to be Achieved",G29)))</formula>
    </cfRule>
    <cfRule type="containsText" dxfId="3340" priority="3650" operator="containsText" text="Fully Achieved">
      <formula>NOT(ISERROR(SEARCH("Fully Achieved",G29)))</formula>
    </cfRule>
    <cfRule type="containsText" dxfId="3339" priority="3651" operator="containsText" text="Not yet due">
      <formula>NOT(ISERROR(SEARCH("Not yet due",G29)))</formula>
    </cfRule>
    <cfRule type="containsText" dxfId="3338" priority="3652" operator="containsText" text="Not Yet Due">
      <formula>NOT(ISERROR(SEARCH("Not Yet Due",G29)))</formula>
    </cfRule>
    <cfRule type="containsText" dxfId="3337" priority="3653" operator="containsText" text="Deferred">
      <formula>NOT(ISERROR(SEARCH("Deferred",G29)))</formula>
    </cfRule>
    <cfRule type="containsText" dxfId="3336" priority="3654" operator="containsText" text="Deleted">
      <formula>NOT(ISERROR(SEARCH("Deleted",G29)))</formula>
    </cfRule>
    <cfRule type="containsText" dxfId="3335" priority="3655" operator="containsText" text="In Danger of Falling Behind Target">
      <formula>NOT(ISERROR(SEARCH("In Danger of Falling Behind Target",G29)))</formula>
    </cfRule>
    <cfRule type="containsText" dxfId="3334" priority="3656" operator="containsText" text="Not yet due">
      <formula>NOT(ISERROR(SEARCH("Not yet due",G29)))</formula>
    </cfRule>
    <cfRule type="containsText" dxfId="3333" priority="3657" operator="containsText" text="Completed Behind Schedule">
      <formula>NOT(ISERROR(SEARCH("Completed Behind Schedule",G29)))</formula>
    </cfRule>
    <cfRule type="containsText" dxfId="3332" priority="3658" operator="containsText" text="Off Target">
      <formula>NOT(ISERROR(SEARCH("Off Target",G29)))</formula>
    </cfRule>
    <cfRule type="containsText" dxfId="3331" priority="3659" operator="containsText" text="In Danger of Falling Behind Target">
      <formula>NOT(ISERROR(SEARCH("In Danger of Falling Behind Target",G29)))</formula>
    </cfRule>
    <cfRule type="containsText" dxfId="3330" priority="3660" operator="containsText" text="On Track to be Achieved">
      <formula>NOT(ISERROR(SEARCH("On Track to be Achieved",G29)))</formula>
    </cfRule>
    <cfRule type="containsText" dxfId="3329" priority="3661" operator="containsText" text="Fully Achieved">
      <formula>NOT(ISERROR(SEARCH("Fully Achieved",G29)))</formula>
    </cfRule>
    <cfRule type="containsText" dxfId="3328" priority="3662" operator="containsText" text="Update not Provided">
      <formula>NOT(ISERROR(SEARCH("Update not Provided",G29)))</formula>
    </cfRule>
    <cfRule type="containsText" dxfId="3327" priority="3663" operator="containsText" text="Not yet due">
      <formula>NOT(ISERROR(SEARCH("Not yet due",G29)))</formula>
    </cfRule>
    <cfRule type="containsText" dxfId="3326" priority="3664" operator="containsText" text="Completed Behind Schedule">
      <formula>NOT(ISERROR(SEARCH("Completed Behind Schedule",G29)))</formula>
    </cfRule>
    <cfRule type="containsText" dxfId="3325" priority="3665" operator="containsText" text="Off Target">
      <formula>NOT(ISERROR(SEARCH("Off Target",G29)))</formula>
    </cfRule>
    <cfRule type="containsText" dxfId="3324" priority="3666" operator="containsText" text="In Danger of Falling Behind Target">
      <formula>NOT(ISERROR(SEARCH("In Danger of Falling Behind Target",G29)))</formula>
    </cfRule>
    <cfRule type="containsText" dxfId="3323" priority="3667" operator="containsText" text="On Track to be Achieved">
      <formula>NOT(ISERROR(SEARCH("On Track to be Achieved",G29)))</formula>
    </cfRule>
    <cfRule type="containsText" dxfId="3322" priority="3668" operator="containsText" text="Fully Achieved">
      <formula>NOT(ISERROR(SEARCH("Fully Achieved",G29)))</formula>
    </cfRule>
    <cfRule type="containsText" dxfId="3321" priority="3669" operator="containsText" text="Fully Achieved">
      <formula>NOT(ISERROR(SEARCH("Fully Achieved",G29)))</formula>
    </cfRule>
    <cfRule type="containsText" dxfId="3320" priority="3670" operator="containsText" text="Fully Achieved">
      <formula>NOT(ISERROR(SEARCH("Fully Achieved",G29)))</formula>
    </cfRule>
    <cfRule type="containsText" dxfId="3319" priority="3671" operator="containsText" text="Deferred">
      <formula>NOT(ISERROR(SEARCH("Deferred",G29)))</formula>
    </cfRule>
    <cfRule type="containsText" dxfId="3318" priority="3672" operator="containsText" text="Deleted">
      <formula>NOT(ISERROR(SEARCH("Deleted",G29)))</formula>
    </cfRule>
    <cfRule type="containsText" dxfId="3317" priority="3673" operator="containsText" text="In Danger of Falling Behind Target">
      <formula>NOT(ISERROR(SEARCH("In Danger of Falling Behind Target",G29)))</formula>
    </cfRule>
    <cfRule type="containsText" dxfId="3316" priority="3674" operator="containsText" text="Not yet due">
      <formula>NOT(ISERROR(SEARCH("Not yet due",G29)))</formula>
    </cfRule>
    <cfRule type="containsText" dxfId="3315" priority="3675" operator="containsText" text="Update not Provided">
      <formula>NOT(ISERROR(SEARCH("Update not Provided",G29)))</formula>
    </cfRule>
  </conditionalFormatting>
  <conditionalFormatting sqref="G30:G37">
    <cfRule type="containsText" dxfId="3314" priority="3604" operator="containsText" text="On track to be achieved">
      <formula>NOT(ISERROR(SEARCH("On track to be achieved",G30)))</formula>
    </cfRule>
    <cfRule type="containsText" dxfId="3313" priority="3605" operator="containsText" text="Deferred">
      <formula>NOT(ISERROR(SEARCH("Deferred",G30)))</formula>
    </cfRule>
    <cfRule type="containsText" dxfId="3312" priority="3606" operator="containsText" text="Deleted">
      <formula>NOT(ISERROR(SEARCH("Deleted",G30)))</formula>
    </cfRule>
    <cfRule type="containsText" dxfId="3311" priority="3607" operator="containsText" text="In Danger of Falling Behind Target">
      <formula>NOT(ISERROR(SEARCH("In Danger of Falling Behind Target",G30)))</formula>
    </cfRule>
    <cfRule type="containsText" dxfId="3310" priority="3608" operator="containsText" text="Not yet due">
      <formula>NOT(ISERROR(SEARCH("Not yet due",G30)))</formula>
    </cfRule>
    <cfRule type="containsText" dxfId="3309" priority="3609" operator="containsText" text="Update not Provided">
      <formula>NOT(ISERROR(SEARCH("Update not Provided",G30)))</formula>
    </cfRule>
    <cfRule type="containsText" dxfId="3308" priority="3610" operator="containsText" text="Not yet due">
      <formula>NOT(ISERROR(SEARCH("Not yet due",G30)))</formula>
    </cfRule>
    <cfRule type="containsText" dxfId="3307" priority="3611" operator="containsText" text="Completed Behind Schedule">
      <formula>NOT(ISERROR(SEARCH("Completed Behind Schedule",G30)))</formula>
    </cfRule>
    <cfRule type="containsText" dxfId="3306" priority="3612" operator="containsText" text="Off Target">
      <formula>NOT(ISERROR(SEARCH("Off Target",G30)))</formula>
    </cfRule>
    <cfRule type="containsText" dxfId="3305" priority="3613" operator="containsText" text="On Track to be Achieved">
      <formula>NOT(ISERROR(SEARCH("On Track to be Achieved",G30)))</formula>
    </cfRule>
    <cfRule type="containsText" dxfId="3304" priority="3614" operator="containsText" text="Fully Achieved">
      <formula>NOT(ISERROR(SEARCH("Fully Achieved",G30)))</formula>
    </cfRule>
    <cfRule type="containsText" dxfId="3303" priority="3615" operator="containsText" text="Not yet due">
      <formula>NOT(ISERROR(SEARCH("Not yet due",G30)))</formula>
    </cfRule>
    <cfRule type="containsText" dxfId="3302" priority="3616" operator="containsText" text="Not Yet Due">
      <formula>NOT(ISERROR(SEARCH("Not Yet Due",G30)))</formula>
    </cfRule>
    <cfRule type="containsText" dxfId="3301" priority="3617" operator="containsText" text="Deferred">
      <formula>NOT(ISERROR(SEARCH("Deferred",G30)))</formula>
    </cfRule>
    <cfRule type="containsText" dxfId="3300" priority="3618" operator="containsText" text="Deleted">
      <formula>NOT(ISERROR(SEARCH("Deleted",G30)))</formula>
    </cfRule>
    <cfRule type="containsText" dxfId="3299" priority="3619" operator="containsText" text="In Danger of Falling Behind Target">
      <formula>NOT(ISERROR(SEARCH("In Danger of Falling Behind Target",G30)))</formula>
    </cfRule>
    <cfRule type="containsText" dxfId="3298" priority="3620" operator="containsText" text="Not yet due">
      <formula>NOT(ISERROR(SEARCH("Not yet due",G30)))</formula>
    </cfRule>
    <cfRule type="containsText" dxfId="3297" priority="3621" operator="containsText" text="Completed Behind Schedule">
      <formula>NOT(ISERROR(SEARCH("Completed Behind Schedule",G30)))</formula>
    </cfRule>
    <cfRule type="containsText" dxfId="3296" priority="3622" operator="containsText" text="Off Target">
      <formula>NOT(ISERROR(SEARCH("Off Target",G30)))</formula>
    </cfRule>
    <cfRule type="containsText" dxfId="3295" priority="3623" operator="containsText" text="In Danger of Falling Behind Target">
      <formula>NOT(ISERROR(SEARCH("In Danger of Falling Behind Target",G30)))</formula>
    </cfRule>
    <cfRule type="containsText" dxfId="3294" priority="3624" operator="containsText" text="On Track to be Achieved">
      <formula>NOT(ISERROR(SEARCH("On Track to be Achieved",G30)))</formula>
    </cfRule>
    <cfRule type="containsText" dxfId="3293" priority="3625" operator="containsText" text="Fully Achieved">
      <formula>NOT(ISERROR(SEARCH("Fully Achieved",G30)))</formula>
    </cfRule>
    <cfRule type="containsText" dxfId="3292" priority="3626" operator="containsText" text="Update not Provided">
      <formula>NOT(ISERROR(SEARCH("Update not Provided",G30)))</formula>
    </cfRule>
    <cfRule type="containsText" dxfId="3291" priority="3627" operator="containsText" text="Not yet due">
      <formula>NOT(ISERROR(SEARCH("Not yet due",G30)))</formula>
    </cfRule>
    <cfRule type="containsText" dxfId="3290" priority="3628" operator="containsText" text="Completed Behind Schedule">
      <formula>NOT(ISERROR(SEARCH("Completed Behind Schedule",G30)))</formula>
    </cfRule>
    <cfRule type="containsText" dxfId="3289" priority="3629" operator="containsText" text="Off Target">
      <formula>NOT(ISERROR(SEARCH("Off Target",G30)))</formula>
    </cfRule>
    <cfRule type="containsText" dxfId="3288" priority="3630" operator="containsText" text="In Danger of Falling Behind Target">
      <formula>NOT(ISERROR(SEARCH("In Danger of Falling Behind Target",G30)))</formula>
    </cfRule>
    <cfRule type="containsText" dxfId="3287" priority="3631" operator="containsText" text="On Track to be Achieved">
      <formula>NOT(ISERROR(SEARCH("On Track to be Achieved",G30)))</formula>
    </cfRule>
    <cfRule type="containsText" dxfId="3286" priority="3632" operator="containsText" text="Fully Achieved">
      <formula>NOT(ISERROR(SEARCH("Fully Achieved",G30)))</formula>
    </cfRule>
    <cfRule type="containsText" dxfId="3285" priority="3633" operator="containsText" text="Fully Achieved">
      <formula>NOT(ISERROR(SEARCH("Fully Achieved",G30)))</formula>
    </cfRule>
    <cfRule type="containsText" dxfId="3284" priority="3634" operator="containsText" text="Fully Achieved">
      <formula>NOT(ISERROR(SEARCH("Fully Achieved",G30)))</formula>
    </cfRule>
    <cfRule type="containsText" dxfId="3283" priority="3635" operator="containsText" text="Deferred">
      <formula>NOT(ISERROR(SEARCH("Deferred",G30)))</formula>
    </cfRule>
    <cfRule type="containsText" dxfId="3282" priority="3636" operator="containsText" text="Deleted">
      <formula>NOT(ISERROR(SEARCH("Deleted",G30)))</formula>
    </cfRule>
    <cfRule type="containsText" dxfId="3281" priority="3637" operator="containsText" text="In Danger of Falling Behind Target">
      <formula>NOT(ISERROR(SEARCH("In Danger of Falling Behind Target",G30)))</formula>
    </cfRule>
    <cfRule type="containsText" dxfId="3280" priority="3638" operator="containsText" text="Not yet due">
      <formula>NOT(ISERROR(SEARCH("Not yet due",G30)))</formula>
    </cfRule>
    <cfRule type="containsText" dxfId="3279" priority="3639" operator="containsText" text="Update not Provided">
      <formula>NOT(ISERROR(SEARCH("Update not Provided",G30)))</formula>
    </cfRule>
  </conditionalFormatting>
  <conditionalFormatting sqref="G38:G39">
    <cfRule type="containsText" dxfId="3278" priority="3568" operator="containsText" text="On track to be achieved">
      <formula>NOT(ISERROR(SEARCH("On track to be achieved",G38)))</formula>
    </cfRule>
    <cfRule type="containsText" dxfId="3277" priority="3569" operator="containsText" text="Deferred">
      <formula>NOT(ISERROR(SEARCH("Deferred",G38)))</formula>
    </cfRule>
    <cfRule type="containsText" dxfId="3276" priority="3570" operator="containsText" text="Deleted">
      <formula>NOT(ISERROR(SEARCH("Deleted",G38)))</formula>
    </cfRule>
    <cfRule type="containsText" dxfId="3275" priority="3571" operator="containsText" text="In Danger of Falling Behind Target">
      <formula>NOT(ISERROR(SEARCH("In Danger of Falling Behind Target",G38)))</formula>
    </cfRule>
    <cfRule type="containsText" dxfId="3274" priority="3572" operator="containsText" text="Not yet due">
      <formula>NOT(ISERROR(SEARCH("Not yet due",G38)))</formula>
    </cfRule>
    <cfRule type="containsText" dxfId="3273" priority="3573" operator="containsText" text="Update not Provided">
      <formula>NOT(ISERROR(SEARCH("Update not Provided",G38)))</formula>
    </cfRule>
    <cfRule type="containsText" dxfId="3272" priority="3574" operator="containsText" text="Not yet due">
      <formula>NOT(ISERROR(SEARCH("Not yet due",G38)))</formula>
    </cfRule>
    <cfRule type="containsText" dxfId="3271" priority="3575" operator="containsText" text="Completed Behind Schedule">
      <formula>NOT(ISERROR(SEARCH("Completed Behind Schedule",G38)))</formula>
    </cfRule>
    <cfRule type="containsText" dxfId="3270" priority="3576" operator="containsText" text="Off Target">
      <formula>NOT(ISERROR(SEARCH("Off Target",G38)))</formula>
    </cfRule>
    <cfRule type="containsText" dxfId="3269" priority="3577" operator="containsText" text="On Track to be Achieved">
      <formula>NOT(ISERROR(SEARCH("On Track to be Achieved",G38)))</formula>
    </cfRule>
    <cfRule type="containsText" dxfId="3268" priority="3578" operator="containsText" text="Fully Achieved">
      <formula>NOT(ISERROR(SEARCH("Fully Achieved",G38)))</formula>
    </cfRule>
    <cfRule type="containsText" dxfId="3267" priority="3579" operator="containsText" text="Not yet due">
      <formula>NOT(ISERROR(SEARCH("Not yet due",G38)))</formula>
    </cfRule>
    <cfRule type="containsText" dxfId="3266" priority="3580" operator="containsText" text="Not Yet Due">
      <formula>NOT(ISERROR(SEARCH("Not Yet Due",G38)))</formula>
    </cfRule>
    <cfRule type="containsText" dxfId="3265" priority="3581" operator="containsText" text="Deferred">
      <formula>NOT(ISERROR(SEARCH("Deferred",G38)))</formula>
    </cfRule>
    <cfRule type="containsText" dxfId="3264" priority="3582" operator="containsText" text="Deleted">
      <formula>NOT(ISERROR(SEARCH("Deleted",G38)))</formula>
    </cfRule>
    <cfRule type="containsText" dxfId="3263" priority="3583" operator="containsText" text="In Danger of Falling Behind Target">
      <formula>NOT(ISERROR(SEARCH("In Danger of Falling Behind Target",G38)))</formula>
    </cfRule>
    <cfRule type="containsText" dxfId="3262" priority="3584" operator="containsText" text="Not yet due">
      <formula>NOT(ISERROR(SEARCH("Not yet due",G38)))</formula>
    </cfRule>
    <cfRule type="containsText" dxfId="3261" priority="3585" operator="containsText" text="Completed Behind Schedule">
      <formula>NOT(ISERROR(SEARCH("Completed Behind Schedule",G38)))</formula>
    </cfRule>
    <cfRule type="containsText" dxfId="3260" priority="3586" operator="containsText" text="Off Target">
      <formula>NOT(ISERROR(SEARCH("Off Target",G38)))</formula>
    </cfRule>
    <cfRule type="containsText" dxfId="3259" priority="3587" operator="containsText" text="In Danger of Falling Behind Target">
      <formula>NOT(ISERROR(SEARCH("In Danger of Falling Behind Target",G38)))</formula>
    </cfRule>
    <cfRule type="containsText" dxfId="3258" priority="3588" operator="containsText" text="On Track to be Achieved">
      <formula>NOT(ISERROR(SEARCH("On Track to be Achieved",G38)))</formula>
    </cfRule>
    <cfRule type="containsText" dxfId="3257" priority="3589" operator="containsText" text="Fully Achieved">
      <formula>NOT(ISERROR(SEARCH("Fully Achieved",G38)))</formula>
    </cfRule>
    <cfRule type="containsText" dxfId="3256" priority="3590" operator="containsText" text="Update not Provided">
      <formula>NOT(ISERROR(SEARCH("Update not Provided",G38)))</formula>
    </cfRule>
    <cfRule type="containsText" dxfId="3255" priority="3591" operator="containsText" text="Not yet due">
      <formula>NOT(ISERROR(SEARCH("Not yet due",G38)))</formula>
    </cfRule>
    <cfRule type="containsText" dxfId="3254" priority="3592" operator="containsText" text="Completed Behind Schedule">
      <formula>NOT(ISERROR(SEARCH("Completed Behind Schedule",G38)))</formula>
    </cfRule>
    <cfRule type="containsText" dxfId="3253" priority="3593" operator="containsText" text="Off Target">
      <formula>NOT(ISERROR(SEARCH("Off Target",G38)))</formula>
    </cfRule>
    <cfRule type="containsText" dxfId="3252" priority="3594" operator="containsText" text="In Danger of Falling Behind Target">
      <formula>NOT(ISERROR(SEARCH("In Danger of Falling Behind Target",G38)))</formula>
    </cfRule>
    <cfRule type="containsText" dxfId="3251" priority="3595" operator="containsText" text="On Track to be Achieved">
      <formula>NOT(ISERROR(SEARCH("On Track to be Achieved",G38)))</formula>
    </cfRule>
    <cfRule type="containsText" dxfId="3250" priority="3596" operator="containsText" text="Fully Achieved">
      <formula>NOT(ISERROR(SEARCH("Fully Achieved",G38)))</formula>
    </cfRule>
    <cfRule type="containsText" dxfId="3249" priority="3597" operator="containsText" text="Fully Achieved">
      <formula>NOT(ISERROR(SEARCH("Fully Achieved",G38)))</formula>
    </cfRule>
    <cfRule type="containsText" dxfId="3248" priority="3598" operator="containsText" text="Fully Achieved">
      <formula>NOT(ISERROR(SEARCH("Fully Achieved",G38)))</formula>
    </cfRule>
    <cfRule type="containsText" dxfId="3247" priority="3599" operator="containsText" text="Deferred">
      <formula>NOT(ISERROR(SEARCH("Deferred",G38)))</formula>
    </cfRule>
    <cfRule type="containsText" dxfId="3246" priority="3600" operator="containsText" text="Deleted">
      <formula>NOT(ISERROR(SEARCH("Deleted",G38)))</formula>
    </cfRule>
    <cfRule type="containsText" dxfId="3245" priority="3601" operator="containsText" text="In Danger of Falling Behind Target">
      <formula>NOT(ISERROR(SEARCH("In Danger of Falling Behind Target",G38)))</formula>
    </cfRule>
    <cfRule type="containsText" dxfId="3244" priority="3602" operator="containsText" text="Not yet due">
      <formula>NOT(ISERROR(SEARCH("Not yet due",G38)))</formula>
    </cfRule>
    <cfRule type="containsText" dxfId="3243" priority="3603" operator="containsText" text="Update not Provided">
      <formula>NOT(ISERROR(SEARCH("Update not Provided",G38)))</formula>
    </cfRule>
  </conditionalFormatting>
  <conditionalFormatting sqref="G38:G39">
    <cfRule type="containsText" dxfId="3242" priority="3532" operator="containsText" text="On track to be achieved">
      <formula>NOT(ISERROR(SEARCH("On track to be achieved",G38)))</formula>
    </cfRule>
    <cfRule type="containsText" dxfId="3241" priority="3533" operator="containsText" text="Deferred">
      <formula>NOT(ISERROR(SEARCH("Deferred",G38)))</formula>
    </cfRule>
    <cfRule type="containsText" dxfId="3240" priority="3534" operator="containsText" text="Deleted">
      <formula>NOT(ISERROR(SEARCH("Deleted",G38)))</formula>
    </cfRule>
    <cfRule type="containsText" dxfId="3239" priority="3535" operator="containsText" text="In Danger of Falling Behind Target">
      <formula>NOT(ISERROR(SEARCH("In Danger of Falling Behind Target",G38)))</formula>
    </cfRule>
    <cfRule type="containsText" dxfId="3238" priority="3536" operator="containsText" text="Not yet due">
      <formula>NOT(ISERROR(SEARCH("Not yet due",G38)))</formula>
    </cfRule>
    <cfRule type="containsText" dxfId="3237" priority="3537" operator="containsText" text="Update not Provided">
      <formula>NOT(ISERROR(SEARCH("Update not Provided",G38)))</formula>
    </cfRule>
    <cfRule type="containsText" dxfId="3236" priority="3538" operator="containsText" text="Not yet due">
      <formula>NOT(ISERROR(SEARCH("Not yet due",G38)))</formula>
    </cfRule>
    <cfRule type="containsText" dxfId="3235" priority="3539" operator="containsText" text="Completed Behind Schedule">
      <formula>NOT(ISERROR(SEARCH("Completed Behind Schedule",G38)))</formula>
    </cfRule>
    <cfRule type="containsText" dxfId="3234" priority="3540" operator="containsText" text="Off Target">
      <formula>NOT(ISERROR(SEARCH("Off Target",G38)))</formula>
    </cfRule>
    <cfRule type="containsText" dxfId="3233" priority="3541" operator="containsText" text="On Track to be Achieved">
      <formula>NOT(ISERROR(SEARCH("On Track to be Achieved",G38)))</formula>
    </cfRule>
    <cfRule type="containsText" dxfId="3232" priority="3542" operator="containsText" text="Fully Achieved">
      <formula>NOT(ISERROR(SEARCH("Fully Achieved",G38)))</formula>
    </cfRule>
    <cfRule type="containsText" dxfId="3231" priority="3543" operator="containsText" text="Not yet due">
      <formula>NOT(ISERROR(SEARCH("Not yet due",G38)))</formula>
    </cfRule>
    <cfRule type="containsText" dxfId="3230" priority="3544" operator="containsText" text="Not Yet Due">
      <formula>NOT(ISERROR(SEARCH("Not Yet Due",G38)))</formula>
    </cfRule>
    <cfRule type="containsText" dxfId="3229" priority="3545" operator="containsText" text="Deferred">
      <formula>NOT(ISERROR(SEARCH("Deferred",G38)))</formula>
    </cfRule>
    <cfRule type="containsText" dxfId="3228" priority="3546" operator="containsText" text="Deleted">
      <formula>NOT(ISERROR(SEARCH("Deleted",G38)))</formula>
    </cfRule>
    <cfRule type="containsText" dxfId="3227" priority="3547" operator="containsText" text="In Danger of Falling Behind Target">
      <formula>NOT(ISERROR(SEARCH("In Danger of Falling Behind Target",G38)))</formula>
    </cfRule>
    <cfRule type="containsText" dxfId="3226" priority="3548" operator="containsText" text="Not yet due">
      <formula>NOT(ISERROR(SEARCH("Not yet due",G38)))</formula>
    </cfRule>
    <cfRule type="containsText" dxfId="3225" priority="3549" operator="containsText" text="Completed Behind Schedule">
      <formula>NOT(ISERROR(SEARCH("Completed Behind Schedule",G38)))</formula>
    </cfRule>
    <cfRule type="containsText" dxfId="3224" priority="3550" operator="containsText" text="Off Target">
      <formula>NOT(ISERROR(SEARCH("Off Target",G38)))</formula>
    </cfRule>
    <cfRule type="containsText" dxfId="3223" priority="3551" operator="containsText" text="In Danger of Falling Behind Target">
      <formula>NOT(ISERROR(SEARCH("In Danger of Falling Behind Target",G38)))</formula>
    </cfRule>
    <cfRule type="containsText" dxfId="3222" priority="3552" operator="containsText" text="On Track to be Achieved">
      <formula>NOT(ISERROR(SEARCH("On Track to be Achieved",G38)))</formula>
    </cfRule>
    <cfRule type="containsText" dxfId="3221" priority="3553" operator="containsText" text="Fully Achieved">
      <formula>NOT(ISERROR(SEARCH("Fully Achieved",G38)))</formula>
    </cfRule>
    <cfRule type="containsText" dxfId="3220" priority="3554" operator="containsText" text="Update not Provided">
      <formula>NOT(ISERROR(SEARCH("Update not Provided",G38)))</formula>
    </cfRule>
    <cfRule type="containsText" dxfId="3219" priority="3555" operator="containsText" text="Not yet due">
      <formula>NOT(ISERROR(SEARCH("Not yet due",G38)))</formula>
    </cfRule>
    <cfRule type="containsText" dxfId="3218" priority="3556" operator="containsText" text="Completed Behind Schedule">
      <formula>NOT(ISERROR(SEARCH("Completed Behind Schedule",G38)))</formula>
    </cfRule>
    <cfRule type="containsText" dxfId="3217" priority="3557" operator="containsText" text="Off Target">
      <formula>NOT(ISERROR(SEARCH("Off Target",G38)))</formula>
    </cfRule>
    <cfRule type="containsText" dxfId="3216" priority="3558" operator="containsText" text="In Danger of Falling Behind Target">
      <formula>NOT(ISERROR(SEARCH("In Danger of Falling Behind Target",G38)))</formula>
    </cfRule>
    <cfRule type="containsText" dxfId="3215" priority="3559" operator="containsText" text="On Track to be Achieved">
      <formula>NOT(ISERROR(SEARCH("On Track to be Achieved",G38)))</formula>
    </cfRule>
    <cfRule type="containsText" dxfId="3214" priority="3560" operator="containsText" text="Fully Achieved">
      <formula>NOT(ISERROR(SEARCH("Fully Achieved",G38)))</formula>
    </cfRule>
    <cfRule type="containsText" dxfId="3213" priority="3561" operator="containsText" text="Fully Achieved">
      <formula>NOT(ISERROR(SEARCH("Fully Achieved",G38)))</formula>
    </cfRule>
    <cfRule type="containsText" dxfId="3212" priority="3562" operator="containsText" text="Fully Achieved">
      <formula>NOT(ISERROR(SEARCH("Fully Achieved",G38)))</formula>
    </cfRule>
    <cfRule type="containsText" dxfId="3211" priority="3563" operator="containsText" text="Deferred">
      <formula>NOT(ISERROR(SEARCH("Deferred",G38)))</formula>
    </cfRule>
    <cfRule type="containsText" dxfId="3210" priority="3564" operator="containsText" text="Deleted">
      <formula>NOT(ISERROR(SEARCH("Deleted",G38)))</formula>
    </cfRule>
    <cfRule type="containsText" dxfId="3209" priority="3565" operator="containsText" text="In Danger of Falling Behind Target">
      <formula>NOT(ISERROR(SEARCH("In Danger of Falling Behind Target",G38)))</formula>
    </cfRule>
    <cfRule type="containsText" dxfId="3208" priority="3566" operator="containsText" text="Not yet due">
      <formula>NOT(ISERROR(SEARCH("Not yet due",G38)))</formula>
    </cfRule>
    <cfRule type="containsText" dxfId="3207" priority="3567" operator="containsText" text="Update not Provided">
      <formula>NOT(ISERROR(SEARCH("Update not Provided",G38)))</formula>
    </cfRule>
  </conditionalFormatting>
  <conditionalFormatting sqref="G40:G41">
    <cfRule type="containsText" dxfId="3206" priority="3496" operator="containsText" text="On track to be achieved">
      <formula>NOT(ISERROR(SEARCH("On track to be achieved",G40)))</formula>
    </cfRule>
    <cfRule type="containsText" dxfId="3205" priority="3497" operator="containsText" text="Deferred">
      <formula>NOT(ISERROR(SEARCH("Deferred",G40)))</formula>
    </cfRule>
    <cfRule type="containsText" dxfId="3204" priority="3498" operator="containsText" text="Deleted">
      <formula>NOT(ISERROR(SEARCH("Deleted",G40)))</formula>
    </cfRule>
    <cfRule type="containsText" dxfId="3203" priority="3499" operator="containsText" text="In Danger of Falling Behind Target">
      <formula>NOT(ISERROR(SEARCH("In Danger of Falling Behind Target",G40)))</formula>
    </cfRule>
    <cfRule type="containsText" dxfId="3202" priority="3500" operator="containsText" text="Not yet due">
      <formula>NOT(ISERROR(SEARCH("Not yet due",G40)))</formula>
    </cfRule>
    <cfRule type="containsText" dxfId="3201" priority="3501" operator="containsText" text="Update not Provided">
      <formula>NOT(ISERROR(SEARCH("Update not Provided",G40)))</formula>
    </cfRule>
    <cfRule type="containsText" dxfId="3200" priority="3502" operator="containsText" text="Not yet due">
      <formula>NOT(ISERROR(SEARCH("Not yet due",G40)))</formula>
    </cfRule>
    <cfRule type="containsText" dxfId="3199" priority="3503" operator="containsText" text="Completed Behind Schedule">
      <formula>NOT(ISERROR(SEARCH("Completed Behind Schedule",G40)))</formula>
    </cfRule>
    <cfRule type="containsText" dxfId="3198" priority="3504" operator="containsText" text="Off Target">
      <formula>NOT(ISERROR(SEARCH("Off Target",G40)))</formula>
    </cfRule>
    <cfRule type="containsText" dxfId="3197" priority="3505" operator="containsText" text="On Track to be Achieved">
      <formula>NOT(ISERROR(SEARCH("On Track to be Achieved",G40)))</formula>
    </cfRule>
    <cfRule type="containsText" dxfId="3196" priority="3506" operator="containsText" text="Fully Achieved">
      <formula>NOT(ISERROR(SEARCH("Fully Achieved",G40)))</formula>
    </cfRule>
    <cfRule type="containsText" dxfId="3195" priority="3507" operator="containsText" text="Not yet due">
      <formula>NOT(ISERROR(SEARCH("Not yet due",G40)))</formula>
    </cfRule>
    <cfRule type="containsText" dxfId="3194" priority="3508" operator="containsText" text="Not Yet Due">
      <formula>NOT(ISERROR(SEARCH("Not Yet Due",G40)))</formula>
    </cfRule>
    <cfRule type="containsText" dxfId="3193" priority="3509" operator="containsText" text="Deferred">
      <formula>NOT(ISERROR(SEARCH("Deferred",G40)))</formula>
    </cfRule>
    <cfRule type="containsText" dxfId="3192" priority="3510" operator="containsText" text="Deleted">
      <formula>NOT(ISERROR(SEARCH("Deleted",G40)))</formula>
    </cfRule>
    <cfRule type="containsText" dxfId="3191" priority="3511" operator="containsText" text="In Danger of Falling Behind Target">
      <formula>NOT(ISERROR(SEARCH("In Danger of Falling Behind Target",G40)))</formula>
    </cfRule>
    <cfRule type="containsText" dxfId="3190" priority="3512" operator="containsText" text="Not yet due">
      <formula>NOT(ISERROR(SEARCH("Not yet due",G40)))</formula>
    </cfRule>
    <cfRule type="containsText" dxfId="3189" priority="3513" operator="containsText" text="Completed Behind Schedule">
      <formula>NOT(ISERROR(SEARCH("Completed Behind Schedule",G40)))</formula>
    </cfRule>
    <cfRule type="containsText" dxfId="3188" priority="3514" operator="containsText" text="Off Target">
      <formula>NOT(ISERROR(SEARCH("Off Target",G40)))</formula>
    </cfRule>
    <cfRule type="containsText" dxfId="3187" priority="3515" operator="containsText" text="In Danger of Falling Behind Target">
      <formula>NOT(ISERROR(SEARCH("In Danger of Falling Behind Target",G40)))</formula>
    </cfRule>
    <cfRule type="containsText" dxfId="3186" priority="3516" operator="containsText" text="On Track to be Achieved">
      <formula>NOT(ISERROR(SEARCH("On Track to be Achieved",G40)))</formula>
    </cfRule>
    <cfRule type="containsText" dxfId="3185" priority="3517" operator="containsText" text="Fully Achieved">
      <formula>NOT(ISERROR(SEARCH("Fully Achieved",G40)))</formula>
    </cfRule>
    <cfRule type="containsText" dxfId="3184" priority="3518" operator="containsText" text="Update not Provided">
      <formula>NOT(ISERROR(SEARCH("Update not Provided",G40)))</formula>
    </cfRule>
    <cfRule type="containsText" dxfId="3183" priority="3519" operator="containsText" text="Not yet due">
      <formula>NOT(ISERROR(SEARCH("Not yet due",G40)))</formula>
    </cfRule>
    <cfRule type="containsText" dxfId="3182" priority="3520" operator="containsText" text="Completed Behind Schedule">
      <formula>NOT(ISERROR(SEARCH("Completed Behind Schedule",G40)))</formula>
    </cfRule>
    <cfRule type="containsText" dxfId="3181" priority="3521" operator="containsText" text="Off Target">
      <formula>NOT(ISERROR(SEARCH("Off Target",G40)))</formula>
    </cfRule>
    <cfRule type="containsText" dxfId="3180" priority="3522" operator="containsText" text="In Danger of Falling Behind Target">
      <formula>NOT(ISERROR(SEARCH("In Danger of Falling Behind Target",G40)))</formula>
    </cfRule>
    <cfRule type="containsText" dxfId="3179" priority="3523" operator="containsText" text="On Track to be Achieved">
      <formula>NOT(ISERROR(SEARCH("On Track to be Achieved",G40)))</formula>
    </cfRule>
    <cfRule type="containsText" dxfId="3178" priority="3524" operator="containsText" text="Fully Achieved">
      <formula>NOT(ISERROR(SEARCH("Fully Achieved",G40)))</formula>
    </cfRule>
    <cfRule type="containsText" dxfId="3177" priority="3525" operator="containsText" text="Fully Achieved">
      <formula>NOT(ISERROR(SEARCH("Fully Achieved",G40)))</formula>
    </cfRule>
    <cfRule type="containsText" dxfId="3176" priority="3526" operator="containsText" text="Fully Achieved">
      <formula>NOT(ISERROR(SEARCH("Fully Achieved",G40)))</formula>
    </cfRule>
    <cfRule type="containsText" dxfId="3175" priority="3527" operator="containsText" text="Deferred">
      <formula>NOT(ISERROR(SEARCH("Deferred",G40)))</formula>
    </cfRule>
    <cfRule type="containsText" dxfId="3174" priority="3528" operator="containsText" text="Deleted">
      <formula>NOT(ISERROR(SEARCH("Deleted",G40)))</formula>
    </cfRule>
    <cfRule type="containsText" dxfId="3173" priority="3529" operator="containsText" text="In Danger of Falling Behind Target">
      <formula>NOT(ISERROR(SEARCH("In Danger of Falling Behind Target",G40)))</formula>
    </cfRule>
    <cfRule type="containsText" dxfId="3172" priority="3530" operator="containsText" text="Not yet due">
      <formula>NOT(ISERROR(SEARCH("Not yet due",G40)))</formula>
    </cfRule>
    <cfRule type="containsText" dxfId="3171" priority="3531" operator="containsText" text="Update not Provided">
      <formula>NOT(ISERROR(SEARCH("Update not Provided",G40)))</formula>
    </cfRule>
  </conditionalFormatting>
  <conditionalFormatting sqref="G42">
    <cfRule type="containsText" dxfId="3170" priority="3460" operator="containsText" text="On track to be achieved">
      <formula>NOT(ISERROR(SEARCH("On track to be achieved",G42)))</formula>
    </cfRule>
    <cfRule type="containsText" dxfId="3169" priority="3461" operator="containsText" text="Deferred">
      <formula>NOT(ISERROR(SEARCH("Deferred",G42)))</formula>
    </cfRule>
    <cfRule type="containsText" dxfId="3168" priority="3462" operator="containsText" text="Deleted">
      <formula>NOT(ISERROR(SEARCH("Deleted",G42)))</formula>
    </cfRule>
    <cfRule type="containsText" dxfId="3167" priority="3463" operator="containsText" text="In Danger of Falling Behind Target">
      <formula>NOT(ISERROR(SEARCH("In Danger of Falling Behind Target",G42)))</formula>
    </cfRule>
    <cfRule type="containsText" dxfId="3166" priority="3464" operator="containsText" text="Not yet due">
      <formula>NOT(ISERROR(SEARCH("Not yet due",G42)))</formula>
    </cfRule>
    <cfRule type="containsText" dxfId="3165" priority="3465" operator="containsText" text="Update not Provided">
      <formula>NOT(ISERROR(SEARCH("Update not Provided",G42)))</formula>
    </cfRule>
    <cfRule type="containsText" dxfId="3164" priority="3466" operator="containsText" text="Not yet due">
      <formula>NOT(ISERROR(SEARCH("Not yet due",G42)))</formula>
    </cfRule>
    <cfRule type="containsText" dxfId="3163" priority="3467" operator="containsText" text="Completed Behind Schedule">
      <formula>NOT(ISERROR(SEARCH("Completed Behind Schedule",G42)))</formula>
    </cfRule>
    <cfRule type="containsText" dxfId="3162" priority="3468" operator="containsText" text="Off Target">
      <formula>NOT(ISERROR(SEARCH("Off Target",G42)))</formula>
    </cfRule>
    <cfRule type="containsText" dxfId="3161" priority="3469" operator="containsText" text="On Track to be Achieved">
      <formula>NOT(ISERROR(SEARCH("On Track to be Achieved",G42)))</formula>
    </cfRule>
    <cfRule type="containsText" dxfId="3160" priority="3470" operator="containsText" text="Fully Achieved">
      <formula>NOT(ISERROR(SEARCH("Fully Achieved",G42)))</formula>
    </cfRule>
    <cfRule type="containsText" dxfId="3159" priority="3471" operator="containsText" text="Not yet due">
      <formula>NOT(ISERROR(SEARCH("Not yet due",G42)))</formula>
    </cfRule>
    <cfRule type="containsText" dxfId="3158" priority="3472" operator="containsText" text="Not Yet Due">
      <formula>NOT(ISERROR(SEARCH("Not Yet Due",G42)))</formula>
    </cfRule>
    <cfRule type="containsText" dxfId="3157" priority="3473" operator="containsText" text="Deferred">
      <formula>NOT(ISERROR(SEARCH("Deferred",G42)))</formula>
    </cfRule>
    <cfRule type="containsText" dxfId="3156" priority="3474" operator="containsText" text="Deleted">
      <formula>NOT(ISERROR(SEARCH("Deleted",G42)))</formula>
    </cfRule>
    <cfRule type="containsText" dxfId="3155" priority="3475" operator="containsText" text="In Danger of Falling Behind Target">
      <formula>NOT(ISERROR(SEARCH("In Danger of Falling Behind Target",G42)))</formula>
    </cfRule>
    <cfRule type="containsText" dxfId="3154" priority="3476" operator="containsText" text="Not yet due">
      <formula>NOT(ISERROR(SEARCH("Not yet due",G42)))</formula>
    </cfRule>
    <cfRule type="containsText" dxfId="3153" priority="3477" operator="containsText" text="Completed Behind Schedule">
      <formula>NOT(ISERROR(SEARCH("Completed Behind Schedule",G42)))</formula>
    </cfRule>
    <cfRule type="containsText" dxfId="3152" priority="3478" operator="containsText" text="Off Target">
      <formula>NOT(ISERROR(SEARCH("Off Target",G42)))</formula>
    </cfRule>
    <cfRule type="containsText" dxfId="3151" priority="3479" operator="containsText" text="In Danger of Falling Behind Target">
      <formula>NOT(ISERROR(SEARCH("In Danger of Falling Behind Target",G42)))</formula>
    </cfRule>
    <cfRule type="containsText" dxfId="3150" priority="3480" operator="containsText" text="On Track to be Achieved">
      <formula>NOT(ISERROR(SEARCH("On Track to be Achieved",G42)))</formula>
    </cfRule>
    <cfRule type="containsText" dxfId="3149" priority="3481" operator="containsText" text="Fully Achieved">
      <formula>NOT(ISERROR(SEARCH("Fully Achieved",G42)))</formula>
    </cfRule>
    <cfRule type="containsText" dxfId="3148" priority="3482" operator="containsText" text="Update not Provided">
      <formula>NOT(ISERROR(SEARCH("Update not Provided",G42)))</formula>
    </cfRule>
    <cfRule type="containsText" dxfId="3147" priority="3483" operator="containsText" text="Not yet due">
      <formula>NOT(ISERROR(SEARCH("Not yet due",G42)))</formula>
    </cfRule>
    <cfRule type="containsText" dxfId="3146" priority="3484" operator="containsText" text="Completed Behind Schedule">
      <formula>NOT(ISERROR(SEARCH("Completed Behind Schedule",G42)))</formula>
    </cfRule>
    <cfRule type="containsText" dxfId="3145" priority="3485" operator="containsText" text="Off Target">
      <formula>NOT(ISERROR(SEARCH("Off Target",G42)))</formula>
    </cfRule>
    <cfRule type="containsText" dxfId="3144" priority="3486" operator="containsText" text="In Danger of Falling Behind Target">
      <formula>NOT(ISERROR(SEARCH("In Danger of Falling Behind Target",G42)))</formula>
    </cfRule>
    <cfRule type="containsText" dxfId="3143" priority="3487" operator="containsText" text="On Track to be Achieved">
      <formula>NOT(ISERROR(SEARCH("On Track to be Achieved",G42)))</formula>
    </cfRule>
    <cfRule type="containsText" dxfId="3142" priority="3488" operator="containsText" text="Fully Achieved">
      <formula>NOT(ISERROR(SEARCH("Fully Achieved",G42)))</formula>
    </cfRule>
    <cfRule type="containsText" dxfId="3141" priority="3489" operator="containsText" text="Fully Achieved">
      <formula>NOT(ISERROR(SEARCH("Fully Achieved",G42)))</formula>
    </cfRule>
    <cfRule type="containsText" dxfId="3140" priority="3490" operator="containsText" text="Fully Achieved">
      <formula>NOT(ISERROR(SEARCH("Fully Achieved",G42)))</formula>
    </cfRule>
    <cfRule type="containsText" dxfId="3139" priority="3491" operator="containsText" text="Deferred">
      <formula>NOT(ISERROR(SEARCH("Deferred",G42)))</formula>
    </cfRule>
    <cfRule type="containsText" dxfId="3138" priority="3492" operator="containsText" text="Deleted">
      <formula>NOT(ISERROR(SEARCH("Deleted",G42)))</formula>
    </cfRule>
    <cfRule type="containsText" dxfId="3137" priority="3493" operator="containsText" text="In Danger of Falling Behind Target">
      <formula>NOT(ISERROR(SEARCH("In Danger of Falling Behind Target",G42)))</formula>
    </cfRule>
    <cfRule type="containsText" dxfId="3136" priority="3494" operator="containsText" text="Not yet due">
      <formula>NOT(ISERROR(SEARCH("Not yet due",G42)))</formula>
    </cfRule>
    <cfRule type="containsText" dxfId="3135" priority="3495" operator="containsText" text="Update not Provided">
      <formula>NOT(ISERROR(SEARCH("Update not Provided",G42)))</formula>
    </cfRule>
  </conditionalFormatting>
  <conditionalFormatting sqref="G42">
    <cfRule type="containsText" dxfId="3134" priority="3424" operator="containsText" text="On track to be achieved">
      <formula>NOT(ISERROR(SEARCH("On track to be achieved",G42)))</formula>
    </cfRule>
    <cfRule type="containsText" dxfId="3133" priority="3425" operator="containsText" text="Deferred">
      <formula>NOT(ISERROR(SEARCH("Deferred",G42)))</formula>
    </cfRule>
    <cfRule type="containsText" dxfId="3132" priority="3426" operator="containsText" text="Deleted">
      <formula>NOT(ISERROR(SEARCH("Deleted",G42)))</formula>
    </cfRule>
    <cfRule type="containsText" dxfId="3131" priority="3427" operator="containsText" text="In Danger of Falling Behind Target">
      <formula>NOT(ISERROR(SEARCH("In Danger of Falling Behind Target",G42)))</formula>
    </cfRule>
    <cfRule type="containsText" dxfId="3130" priority="3428" operator="containsText" text="Not yet due">
      <formula>NOT(ISERROR(SEARCH("Not yet due",G42)))</formula>
    </cfRule>
    <cfRule type="containsText" dxfId="3129" priority="3429" operator="containsText" text="Update not Provided">
      <formula>NOT(ISERROR(SEARCH("Update not Provided",G42)))</formula>
    </cfRule>
    <cfRule type="containsText" dxfId="3128" priority="3430" operator="containsText" text="Not yet due">
      <formula>NOT(ISERROR(SEARCH("Not yet due",G42)))</formula>
    </cfRule>
    <cfRule type="containsText" dxfId="3127" priority="3431" operator="containsText" text="Completed Behind Schedule">
      <formula>NOT(ISERROR(SEARCH("Completed Behind Schedule",G42)))</formula>
    </cfRule>
    <cfRule type="containsText" dxfId="3126" priority="3432" operator="containsText" text="Off Target">
      <formula>NOT(ISERROR(SEARCH("Off Target",G42)))</formula>
    </cfRule>
    <cfRule type="containsText" dxfId="3125" priority="3433" operator="containsText" text="On Track to be Achieved">
      <formula>NOT(ISERROR(SEARCH("On Track to be Achieved",G42)))</formula>
    </cfRule>
    <cfRule type="containsText" dxfId="3124" priority="3434" operator="containsText" text="Fully Achieved">
      <formula>NOT(ISERROR(SEARCH("Fully Achieved",G42)))</formula>
    </cfRule>
    <cfRule type="containsText" dxfId="3123" priority="3435" operator="containsText" text="Not yet due">
      <formula>NOT(ISERROR(SEARCH("Not yet due",G42)))</formula>
    </cfRule>
    <cfRule type="containsText" dxfId="3122" priority="3436" operator="containsText" text="Not Yet Due">
      <formula>NOT(ISERROR(SEARCH("Not Yet Due",G42)))</formula>
    </cfRule>
    <cfRule type="containsText" dxfId="3121" priority="3437" operator="containsText" text="Deferred">
      <formula>NOT(ISERROR(SEARCH("Deferred",G42)))</formula>
    </cfRule>
    <cfRule type="containsText" dxfId="3120" priority="3438" operator="containsText" text="Deleted">
      <formula>NOT(ISERROR(SEARCH("Deleted",G42)))</formula>
    </cfRule>
    <cfRule type="containsText" dxfId="3119" priority="3439" operator="containsText" text="In Danger of Falling Behind Target">
      <formula>NOT(ISERROR(SEARCH("In Danger of Falling Behind Target",G42)))</formula>
    </cfRule>
    <cfRule type="containsText" dxfId="3118" priority="3440" operator="containsText" text="Not yet due">
      <formula>NOT(ISERROR(SEARCH("Not yet due",G42)))</formula>
    </cfRule>
    <cfRule type="containsText" dxfId="3117" priority="3441" operator="containsText" text="Completed Behind Schedule">
      <formula>NOT(ISERROR(SEARCH("Completed Behind Schedule",G42)))</formula>
    </cfRule>
    <cfRule type="containsText" dxfId="3116" priority="3442" operator="containsText" text="Off Target">
      <formula>NOT(ISERROR(SEARCH("Off Target",G42)))</formula>
    </cfRule>
    <cfRule type="containsText" dxfId="3115" priority="3443" operator="containsText" text="In Danger of Falling Behind Target">
      <formula>NOT(ISERROR(SEARCH("In Danger of Falling Behind Target",G42)))</formula>
    </cfRule>
    <cfRule type="containsText" dxfId="3114" priority="3444" operator="containsText" text="On Track to be Achieved">
      <formula>NOT(ISERROR(SEARCH("On Track to be Achieved",G42)))</formula>
    </cfRule>
    <cfRule type="containsText" dxfId="3113" priority="3445" operator="containsText" text="Fully Achieved">
      <formula>NOT(ISERROR(SEARCH("Fully Achieved",G42)))</formula>
    </cfRule>
    <cfRule type="containsText" dxfId="3112" priority="3446" operator="containsText" text="Update not Provided">
      <formula>NOT(ISERROR(SEARCH("Update not Provided",G42)))</formula>
    </cfRule>
    <cfRule type="containsText" dxfId="3111" priority="3447" operator="containsText" text="Not yet due">
      <formula>NOT(ISERROR(SEARCH("Not yet due",G42)))</formula>
    </cfRule>
    <cfRule type="containsText" dxfId="3110" priority="3448" operator="containsText" text="Completed Behind Schedule">
      <formula>NOT(ISERROR(SEARCH("Completed Behind Schedule",G42)))</formula>
    </cfRule>
    <cfRule type="containsText" dxfId="3109" priority="3449" operator="containsText" text="Off Target">
      <formula>NOT(ISERROR(SEARCH("Off Target",G42)))</formula>
    </cfRule>
    <cfRule type="containsText" dxfId="3108" priority="3450" operator="containsText" text="In Danger of Falling Behind Target">
      <formula>NOT(ISERROR(SEARCH("In Danger of Falling Behind Target",G42)))</formula>
    </cfRule>
    <cfRule type="containsText" dxfId="3107" priority="3451" operator="containsText" text="On Track to be Achieved">
      <formula>NOT(ISERROR(SEARCH("On Track to be Achieved",G42)))</formula>
    </cfRule>
    <cfRule type="containsText" dxfId="3106" priority="3452" operator="containsText" text="Fully Achieved">
      <formula>NOT(ISERROR(SEARCH("Fully Achieved",G42)))</formula>
    </cfRule>
    <cfRule type="containsText" dxfId="3105" priority="3453" operator="containsText" text="Fully Achieved">
      <formula>NOT(ISERROR(SEARCH("Fully Achieved",G42)))</formula>
    </cfRule>
    <cfRule type="containsText" dxfId="3104" priority="3454" operator="containsText" text="Fully Achieved">
      <formula>NOT(ISERROR(SEARCH("Fully Achieved",G42)))</formula>
    </cfRule>
    <cfRule type="containsText" dxfId="3103" priority="3455" operator="containsText" text="Deferred">
      <formula>NOT(ISERROR(SEARCH("Deferred",G42)))</formula>
    </cfRule>
    <cfRule type="containsText" dxfId="3102" priority="3456" operator="containsText" text="Deleted">
      <formula>NOT(ISERROR(SEARCH("Deleted",G42)))</formula>
    </cfRule>
    <cfRule type="containsText" dxfId="3101" priority="3457" operator="containsText" text="In Danger of Falling Behind Target">
      <formula>NOT(ISERROR(SEARCH("In Danger of Falling Behind Target",G42)))</formula>
    </cfRule>
    <cfRule type="containsText" dxfId="3100" priority="3458" operator="containsText" text="Not yet due">
      <formula>NOT(ISERROR(SEARCH("Not yet due",G42)))</formula>
    </cfRule>
    <cfRule type="containsText" dxfId="3099" priority="3459" operator="containsText" text="Update not Provided">
      <formula>NOT(ISERROR(SEARCH("Update not Provided",G42)))</formula>
    </cfRule>
  </conditionalFormatting>
  <conditionalFormatting sqref="G43:G49">
    <cfRule type="containsText" dxfId="3098" priority="3388" operator="containsText" text="On track to be achieved">
      <formula>NOT(ISERROR(SEARCH("On track to be achieved",G43)))</formula>
    </cfRule>
    <cfRule type="containsText" dxfId="3097" priority="3389" operator="containsText" text="Deferred">
      <formula>NOT(ISERROR(SEARCH("Deferred",G43)))</formula>
    </cfRule>
    <cfRule type="containsText" dxfId="3096" priority="3390" operator="containsText" text="Deleted">
      <formula>NOT(ISERROR(SEARCH("Deleted",G43)))</formula>
    </cfRule>
    <cfRule type="containsText" dxfId="3095" priority="3391" operator="containsText" text="In Danger of Falling Behind Target">
      <formula>NOT(ISERROR(SEARCH("In Danger of Falling Behind Target",G43)))</formula>
    </cfRule>
    <cfRule type="containsText" dxfId="3094" priority="3392" operator="containsText" text="Not yet due">
      <formula>NOT(ISERROR(SEARCH("Not yet due",G43)))</formula>
    </cfRule>
    <cfRule type="containsText" dxfId="3093" priority="3393" operator="containsText" text="Update not Provided">
      <formula>NOT(ISERROR(SEARCH("Update not Provided",G43)))</formula>
    </cfRule>
    <cfRule type="containsText" dxfId="3092" priority="3394" operator="containsText" text="Not yet due">
      <formula>NOT(ISERROR(SEARCH("Not yet due",G43)))</formula>
    </cfRule>
    <cfRule type="containsText" dxfId="3091" priority="3395" operator="containsText" text="Completed Behind Schedule">
      <formula>NOT(ISERROR(SEARCH("Completed Behind Schedule",G43)))</formula>
    </cfRule>
    <cfRule type="containsText" dxfId="3090" priority="3396" operator="containsText" text="Off Target">
      <formula>NOT(ISERROR(SEARCH("Off Target",G43)))</formula>
    </cfRule>
    <cfRule type="containsText" dxfId="3089" priority="3397" operator="containsText" text="On Track to be Achieved">
      <formula>NOT(ISERROR(SEARCH("On Track to be Achieved",G43)))</formula>
    </cfRule>
    <cfRule type="containsText" dxfId="3088" priority="3398" operator="containsText" text="Fully Achieved">
      <formula>NOT(ISERROR(SEARCH("Fully Achieved",G43)))</formula>
    </cfRule>
    <cfRule type="containsText" dxfId="3087" priority="3399" operator="containsText" text="Not yet due">
      <formula>NOT(ISERROR(SEARCH("Not yet due",G43)))</formula>
    </cfRule>
    <cfRule type="containsText" dxfId="3086" priority="3400" operator="containsText" text="Not Yet Due">
      <formula>NOT(ISERROR(SEARCH("Not Yet Due",G43)))</formula>
    </cfRule>
    <cfRule type="containsText" dxfId="3085" priority="3401" operator="containsText" text="Deferred">
      <formula>NOT(ISERROR(SEARCH("Deferred",G43)))</formula>
    </cfRule>
    <cfRule type="containsText" dxfId="3084" priority="3402" operator="containsText" text="Deleted">
      <formula>NOT(ISERROR(SEARCH("Deleted",G43)))</formula>
    </cfRule>
    <cfRule type="containsText" dxfId="3083" priority="3403" operator="containsText" text="In Danger of Falling Behind Target">
      <formula>NOT(ISERROR(SEARCH("In Danger of Falling Behind Target",G43)))</formula>
    </cfRule>
    <cfRule type="containsText" dxfId="3082" priority="3404" operator="containsText" text="Not yet due">
      <formula>NOT(ISERROR(SEARCH("Not yet due",G43)))</formula>
    </cfRule>
    <cfRule type="containsText" dxfId="3081" priority="3405" operator="containsText" text="Completed Behind Schedule">
      <formula>NOT(ISERROR(SEARCH("Completed Behind Schedule",G43)))</formula>
    </cfRule>
    <cfRule type="containsText" dxfId="3080" priority="3406" operator="containsText" text="Off Target">
      <formula>NOT(ISERROR(SEARCH("Off Target",G43)))</formula>
    </cfRule>
    <cfRule type="containsText" dxfId="3079" priority="3407" operator="containsText" text="In Danger of Falling Behind Target">
      <formula>NOT(ISERROR(SEARCH("In Danger of Falling Behind Target",G43)))</formula>
    </cfRule>
    <cfRule type="containsText" dxfId="3078" priority="3408" operator="containsText" text="On Track to be Achieved">
      <formula>NOT(ISERROR(SEARCH("On Track to be Achieved",G43)))</formula>
    </cfRule>
    <cfRule type="containsText" dxfId="3077" priority="3409" operator="containsText" text="Fully Achieved">
      <formula>NOT(ISERROR(SEARCH("Fully Achieved",G43)))</formula>
    </cfRule>
    <cfRule type="containsText" dxfId="3076" priority="3410" operator="containsText" text="Update not Provided">
      <formula>NOT(ISERROR(SEARCH("Update not Provided",G43)))</formula>
    </cfRule>
    <cfRule type="containsText" dxfId="3075" priority="3411" operator="containsText" text="Not yet due">
      <formula>NOT(ISERROR(SEARCH("Not yet due",G43)))</formula>
    </cfRule>
    <cfRule type="containsText" dxfId="3074" priority="3412" operator="containsText" text="Completed Behind Schedule">
      <formula>NOT(ISERROR(SEARCH("Completed Behind Schedule",G43)))</formula>
    </cfRule>
    <cfRule type="containsText" dxfId="3073" priority="3413" operator="containsText" text="Off Target">
      <formula>NOT(ISERROR(SEARCH("Off Target",G43)))</formula>
    </cfRule>
    <cfRule type="containsText" dxfId="3072" priority="3414" operator="containsText" text="In Danger of Falling Behind Target">
      <formula>NOT(ISERROR(SEARCH("In Danger of Falling Behind Target",G43)))</formula>
    </cfRule>
    <cfRule type="containsText" dxfId="3071" priority="3415" operator="containsText" text="On Track to be Achieved">
      <formula>NOT(ISERROR(SEARCH("On Track to be Achieved",G43)))</formula>
    </cfRule>
    <cfRule type="containsText" dxfId="3070" priority="3416" operator="containsText" text="Fully Achieved">
      <formula>NOT(ISERROR(SEARCH("Fully Achieved",G43)))</formula>
    </cfRule>
    <cfRule type="containsText" dxfId="3069" priority="3417" operator="containsText" text="Fully Achieved">
      <formula>NOT(ISERROR(SEARCH("Fully Achieved",G43)))</formula>
    </cfRule>
    <cfRule type="containsText" dxfId="3068" priority="3418" operator="containsText" text="Fully Achieved">
      <formula>NOT(ISERROR(SEARCH("Fully Achieved",G43)))</formula>
    </cfRule>
    <cfRule type="containsText" dxfId="3067" priority="3419" operator="containsText" text="Deferred">
      <formula>NOT(ISERROR(SEARCH("Deferred",G43)))</formula>
    </cfRule>
    <cfRule type="containsText" dxfId="3066" priority="3420" operator="containsText" text="Deleted">
      <formula>NOT(ISERROR(SEARCH("Deleted",G43)))</formula>
    </cfRule>
    <cfRule type="containsText" dxfId="3065" priority="3421" operator="containsText" text="In Danger of Falling Behind Target">
      <formula>NOT(ISERROR(SEARCH("In Danger of Falling Behind Target",G43)))</formula>
    </cfRule>
    <cfRule type="containsText" dxfId="3064" priority="3422" operator="containsText" text="Not yet due">
      <formula>NOT(ISERROR(SEARCH("Not yet due",G43)))</formula>
    </cfRule>
    <cfRule type="containsText" dxfId="3063" priority="3423" operator="containsText" text="Update not Provided">
      <formula>NOT(ISERROR(SEARCH("Update not Provided",G43)))</formula>
    </cfRule>
  </conditionalFormatting>
  <conditionalFormatting sqref="G50">
    <cfRule type="containsText" dxfId="3062" priority="3352" operator="containsText" text="On track to be achieved">
      <formula>NOT(ISERROR(SEARCH("On track to be achieved",G50)))</formula>
    </cfRule>
    <cfRule type="containsText" dxfId="3061" priority="3353" operator="containsText" text="Deferred">
      <formula>NOT(ISERROR(SEARCH("Deferred",G50)))</formula>
    </cfRule>
    <cfRule type="containsText" dxfId="3060" priority="3354" operator="containsText" text="Deleted">
      <formula>NOT(ISERROR(SEARCH("Deleted",G50)))</formula>
    </cfRule>
    <cfRule type="containsText" dxfId="3059" priority="3355" operator="containsText" text="In Danger of Falling Behind Target">
      <formula>NOT(ISERROR(SEARCH("In Danger of Falling Behind Target",G50)))</formula>
    </cfRule>
    <cfRule type="containsText" dxfId="3058" priority="3356" operator="containsText" text="Not yet due">
      <formula>NOT(ISERROR(SEARCH("Not yet due",G50)))</formula>
    </cfRule>
    <cfRule type="containsText" dxfId="3057" priority="3357" operator="containsText" text="Update not Provided">
      <formula>NOT(ISERROR(SEARCH("Update not Provided",G50)))</formula>
    </cfRule>
    <cfRule type="containsText" dxfId="3056" priority="3358" operator="containsText" text="Not yet due">
      <formula>NOT(ISERROR(SEARCH("Not yet due",G50)))</formula>
    </cfRule>
    <cfRule type="containsText" dxfId="3055" priority="3359" operator="containsText" text="Completed Behind Schedule">
      <formula>NOT(ISERROR(SEARCH("Completed Behind Schedule",G50)))</formula>
    </cfRule>
    <cfRule type="containsText" dxfId="3054" priority="3360" operator="containsText" text="Off Target">
      <formula>NOT(ISERROR(SEARCH("Off Target",G50)))</formula>
    </cfRule>
    <cfRule type="containsText" dxfId="3053" priority="3361" operator="containsText" text="On Track to be Achieved">
      <formula>NOT(ISERROR(SEARCH("On Track to be Achieved",G50)))</formula>
    </cfRule>
    <cfRule type="containsText" dxfId="3052" priority="3362" operator="containsText" text="Fully Achieved">
      <formula>NOT(ISERROR(SEARCH("Fully Achieved",G50)))</formula>
    </cfRule>
    <cfRule type="containsText" dxfId="3051" priority="3363" operator="containsText" text="Not yet due">
      <formula>NOT(ISERROR(SEARCH("Not yet due",G50)))</formula>
    </cfRule>
    <cfRule type="containsText" dxfId="3050" priority="3364" operator="containsText" text="Not Yet Due">
      <formula>NOT(ISERROR(SEARCH("Not Yet Due",G50)))</formula>
    </cfRule>
    <cfRule type="containsText" dxfId="3049" priority="3365" operator="containsText" text="Deferred">
      <formula>NOT(ISERROR(SEARCH("Deferred",G50)))</formula>
    </cfRule>
    <cfRule type="containsText" dxfId="3048" priority="3366" operator="containsText" text="Deleted">
      <formula>NOT(ISERROR(SEARCH("Deleted",G50)))</formula>
    </cfRule>
    <cfRule type="containsText" dxfId="3047" priority="3367" operator="containsText" text="In Danger of Falling Behind Target">
      <formula>NOT(ISERROR(SEARCH("In Danger of Falling Behind Target",G50)))</formula>
    </cfRule>
    <cfRule type="containsText" dxfId="3046" priority="3368" operator="containsText" text="Not yet due">
      <formula>NOT(ISERROR(SEARCH("Not yet due",G50)))</formula>
    </cfRule>
    <cfRule type="containsText" dxfId="3045" priority="3369" operator="containsText" text="Completed Behind Schedule">
      <formula>NOT(ISERROR(SEARCH("Completed Behind Schedule",G50)))</formula>
    </cfRule>
    <cfRule type="containsText" dxfId="3044" priority="3370" operator="containsText" text="Off Target">
      <formula>NOT(ISERROR(SEARCH("Off Target",G50)))</formula>
    </cfRule>
    <cfRule type="containsText" dxfId="3043" priority="3371" operator="containsText" text="In Danger of Falling Behind Target">
      <formula>NOT(ISERROR(SEARCH("In Danger of Falling Behind Target",G50)))</formula>
    </cfRule>
    <cfRule type="containsText" dxfId="3042" priority="3372" operator="containsText" text="On Track to be Achieved">
      <formula>NOT(ISERROR(SEARCH("On Track to be Achieved",G50)))</formula>
    </cfRule>
    <cfRule type="containsText" dxfId="3041" priority="3373" operator="containsText" text="Fully Achieved">
      <formula>NOT(ISERROR(SEARCH("Fully Achieved",G50)))</formula>
    </cfRule>
    <cfRule type="containsText" dxfId="3040" priority="3374" operator="containsText" text="Update not Provided">
      <formula>NOT(ISERROR(SEARCH("Update not Provided",G50)))</formula>
    </cfRule>
    <cfRule type="containsText" dxfId="3039" priority="3375" operator="containsText" text="Not yet due">
      <formula>NOT(ISERROR(SEARCH("Not yet due",G50)))</formula>
    </cfRule>
    <cfRule type="containsText" dxfId="3038" priority="3376" operator="containsText" text="Completed Behind Schedule">
      <formula>NOT(ISERROR(SEARCH("Completed Behind Schedule",G50)))</formula>
    </cfRule>
    <cfRule type="containsText" dxfId="3037" priority="3377" operator="containsText" text="Off Target">
      <formula>NOT(ISERROR(SEARCH("Off Target",G50)))</formula>
    </cfRule>
    <cfRule type="containsText" dxfId="3036" priority="3378" operator="containsText" text="In Danger of Falling Behind Target">
      <formula>NOT(ISERROR(SEARCH("In Danger of Falling Behind Target",G50)))</formula>
    </cfRule>
    <cfRule type="containsText" dxfId="3035" priority="3379" operator="containsText" text="On Track to be Achieved">
      <formula>NOT(ISERROR(SEARCH("On Track to be Achieved",G50)))</formula>
    </cfRule>
    <cfRule type="containsText" dxfId="3034" priority="3380" operator="containsText" text="Fully Achieved">
      <formula>NOT(ISERROR(SEARCH("Fully Achieved",G50)))</formula>
    </cfRule>
    <cfRule type="containsText" dxfId="3033" priority="3381" operator="containsText" text="Fully Achieved">
      <formula>NOT(ISERROR(SEARCH("Fully Achieved",G50)))</formula>
    </cfRule>
    <cfRule type="containsText" dxfId="3032" priority="3382" operator="containsText" text="Fully Achieved">
      <formula>NOT(ISERROR(SEARCH("Fully Achieved",G50)))</formula>
    </cfRule>
    <cfRule type="containsText" dxfId="3031" priority="3383" operator="containsText" text="Deferred">
      <formula>NOT(ISERROR(SEARCH("Deferred",G50)))</formula>
    </cfRule>
    <cfRule type="containsText" dxfId="3030" priority="3384" operator="containsText" text="Deleted">
      <formula>NOT(ISERROR(SEARCH("Deleted",G50)))</formula>
    </cfRule>
    <cfRule type="containsText" dxfId="3029" priority="3385" operator="containsText" text="In Danger of Falling Behind Target">
      <formula>NOT(ISERROR(SEARCH("In Danger of Falling Behind Target",G50)))</formula>
    </cfRule>
    <cfRule type="containsText" dxfId="3028" priority="3386" operator="containsText" text="Not yet due">
      <formula>NOT(ISERROR(SEARCH("Not yet due",G50)))</formula>
    </cfRule>
    <cfRule type="containsText" dxfId="3027" priority="3387" operator="containsText" text="Update not Provided">
      <formula>NOT(ISERROR(SEARCH("Update not Provided",G50)))</formula>
    </cfRule>
  </conditionalFormatting>
  <conditionalFormatting sqref="G50">
    <cfRule type="containsText" dxfId="3026" priority="3316" operator="containsText" text="On track to be achieved">
      <formula>NOT(ISERROR(SEARCH("On track to be achieved",G50)))</formula>
    </cfRule>
    <cfRule type="containsText" dxfId="3025" priority="3317" operator="containsText" text="Deferred">
      <formula>NOT(ISERROR(SEARCH("Deferred",G50)))</formula>
    </cfRule>
    <cfRule type="containsText" dxfId="3024" priority="3318" operator="containsText" text="Deleted">
      <formula>NOT(ISERROR(SEARCH("Deleted",G50)))</formula>
    </cfRule>
    <cfRule type="containsText" dxfId="3023" priority="3319" operator="containsText" text="In Danger of Falling Behind Target">
      <formula>NOT(ISERROR(SEARCH("In Danger of Falling Behind Target",G50)))</formula>
    </cfRule>
    <cfRule type="containsText" dxfId="3022" priority="3320" operator="containsText" text="Not yet due">
      <formula>NOT(ISERROR(SEARCH("Not yet due",G50)))</formula>
    </cfRule>
    <cfRule type="containsText" dxfId="3021" priority="3321" operator="containsText" text="Update not Provided">
      <formula>NOT(ISERROR(SEARCH("Update not Provided",G50)))</formula>
    </cfRule>
    <cfRule type="containsText" dxfId="3020" priority="3322" operator="containsText" text="Not yet due">
      <formula>NOT(ISERROR(SEARCH("Not yet due",G50)))</formula>
    </cfRule>
    <cfRule type="containsText" dxfId="3019" priority="3323" operator="containsText" text="Completed Behind Schedule">
      <formula>NOT(ISERROR(SEARCH("Completed Behind Schedule",G50)))</formula>
    </cfRule>
    <cfRule type="containsText" dxfId="3018" priority="3324" operator="containsText" text="Off Target">
      <formula>NOT(ISERROR(SEARCH("Off Target",G50)))</formula>
    </cfRule>
    <cfRule type="containsText" dxfId="3017" priority="3325" operator="containsText" text="On Track to be Achieved">
      <formula>NOT(ISERROR(SEARCH("On Track to be Achieved",G50)))</formula>
    </cfRule>
    <cfRule type="containsText" dxfId="3016" priority="3326" operator="containsText" text="Fully Achieved">
      <formula>NOT(ISERROR(SEARCH("Fully Achieved",G50)))</formula>
    </cfRule>
    <cfRule type="containsText" dxfId="3015" priority="3327" operator="containsText" text="Not yet due">
      <formula>NOT(ISERROR(SEARCH("Not yet due",G50)))</formula>
    </cfRule>
    <cfRule type="containsText" dxfId="3014" priority="3328" operator="containsText" text="Not Yet Due">
      <formula>NOT(ISERROR(SEARCH("Not Yet Due",G50)))</formula>
    </cfRule>
    <cfRule type="containsText" dxfId="3013" priority="3329" operator="containsText" text="Deferred">
      <formula>NOT(ISERROR(SEARCH("Deferred",G50)))</formula>
    </cfRule>
    <cfRule type="containsText" dxfId="3012" priority="3330" operator="containsText" text="Deleted">
      <formula>NOT(ISERROR(SEARCH("Deleted",G50)))</formula>
    </cfRule>
    <cfRule type="containsText" dxfId="3011" priority="3331" operator="containsText" text="In Danger of Falling Behind Target">
      <formula>NOT(ISERROR(SEARCH("In Danger of Falling Behind Target",G50)))</formula>
    </cfRule>
    <cfRule type="containsText" dxfId="3010" priority="3332" operator="containsText" text="Not yet due">
      <formula>NOT(ISERROR(SEARCH("Not yet due",G50)))</formula>
    </cfRule>
    <cfRule type="containsText" dxfId="3009" priority="3333" operator="containsText" text="Completed Behind Schedule">
      <formula>NOT(ISERROR(SEARCH("Completed Behind Schedule",G50)))</formula>
    </cfRule>
    <cfRule type="containsText" dxfId="3008" priority="3334" operator="containsText" text="Off Target">
      <formula>NOT(ISERROR(SEARCH("Off Target",G50)))</formula>
    </cfRule>
    <cfRule type="containsText" dxfId="3007" priority="3335" operator="containsText" text="In Danger of Falling Behind Target">
      <formula>NOT(ISERROR(SEARCH("In Danger of Falling Behind Target",G50)))</formula>
    </cfRule>
    <cfRule type="containsText" dxfId="3006" priority="3336" operator="containsText" text="On Track to be Achieved">
      <formula>NOT(ISERROR(SEARCH("On Track to be Achieved",G50)))</formula>
    </cfRule>
    <cfRule type="containsText" dxfId="3005" priority="3337" operator="containsText" text="Fully Achieved">
      <formula>NOT(ISERROR(SEARCH("Fully Achieved",G50)))</formula>
    </cfRule>
    <cfRule type="containsText" dxfId="3004" priority="3338" operator="containsText" text="Update not Provided">
      <formula>NOT(ISERROR(SEARCH("Update not Provided",G50)))</formula>
    </cfRule>
    <cfRule type="containsText" dxfId="3003" priority="3339" operator="containsText" text="Not yet due">
      <formula>NOT(ISERROR(SEARCH("Not yet due",G50)))</formula>
    </cfRule>
    <cfRule type="containsText" dxfId="3002" priority="3340" operator="containsText" text="Completed Behind Schedule">
      <formula>NOT(ISERROR(SEARCH("Completed Behind Schedule",G50)))</formula>
    </cfRule>
    <cfRule type="containsText" dxfId="3001" priority="3341" operator="containsText" text="Off Target">
      <formula>NOT(ISERROR(SEARCH("Off Target",G50)))</formula>
    </cfRule>
    <cfRule type="containsText" dxfId="3000" priority="3342" operator="containsText" text="In Danger of Falling Behind Target">
      <formula>NOT(ISERROR(SEARCH("In Danger of Falling Behind Target",G50)))</formula>
    </cfRule>
    <cfRule type="containsText" dxfId="2999" priority="3343" operator="containsText" text="On Track to be Achieved">
      <formula>NOT(ISERROR(SEARCH("On Track to be Achieved",G50)))</formula>
    </cfRule>
    <cfRule type="containsText" dxfId="2998" priority="3344" operator="containsText" text="Fully Achieved">
      <formula>NOT(ISERROR(SEARCH("Fully Achieved",G50)))</formula>
    </cfRule>
    <cfRule type="containsText" dxfId="2997" priority="3345" operator="containsText" text="Fully Achieved">
      <formula>NOT(ISERROR(SEARCH("Fully Achieved",G50)))</formula>
    </cfRule>
    <cfRule type="containsText" dxfId="2996" priority="3346" operator="containsText" text="Fully Achieved">
      <formula>NOT(ISERROR(SEARCH("Fully Achieved",G50)))</formula>
    </cfRule>
    <cfRule type="containsText" dxfId="2995" priority="3347" operator="containsText" text="Deferred">
      <formula>NOT(ISERROR(SEARCH("Deferred",G50)))</formula>
    </cfRule>
    <cfRule type="containsText" dxfId="2994" priority="3348" operator="containsText" text="Deleted">
      <formula>NOT(ISERROR(SEARCH("Deleted",G50)))</formula>
    </cfRule>
    <cfRule type="containsText" dxfId="2993" priority="3349" operator="containsText" text="In Danger of Falling Behind Target">
      <formula>NOT(ISERROR(SEARCH("In Danger of Falling Behind Target",G50)))</formula>
    </cfRule>
    <cfRule type="containsText" dxfId="2992" priority="3350" operator="containsText" text="Not yet due">
      <formula>NOT(ISERROR(SEARCH("Not yet due",G50)))</formula>
    </cfRule>
    <cfRule type="containsText" dxfId="2991" priority="3351" operator="containsText" text="Update not Provided">
      <formula>NOT(ISERROR(SEARCH("Update not Provided",G50)))</formula>
    </cfRule>
  </conditionalFormatting>
  <conditionalFormatting sqref="G51:G53">
    <cfRule type="containsText" dxfId="2990" priority="3280" operator="containsText" text="On track to be achieved">
      <formula>NOT(ISERROR(SEARCH("On track to be achieved",G51)))</formula>
    </cfRule>
    <cfRule type="containsText" dxfId="2989" priority="3281" operator="containsText" text="Deferred">
      <formula>NOT(ISERROR(SEARCH("Deferred",G51)))</formula>
    </cfRule>
    <cfRule type="containsText" dxfId="2988" priority="3282" operator="containsText" text="Deleted">
      <formula>NOT(ISERROR(SEARCH("Deleted",G51)))</formula>
    </cfRule>
    <cfRule type="containsText" dxfId="2987" priority="3283" operator="containsText" text="In Danger of Falling Behind Target">
      <formula>NOT(ISERROR(SEARCH("In Danger of Falling Behind Target",G51)))</formula>
    </cfRule>
    <cfRule type="containsText" dxfId="2986" priority="3284" operator="containsText" text="Not yet due">
      <formula>NOT(ISERROR(SEARCH("Not yet due",G51)))</formula>
    </cfRule>
    <cfRule type="containsText" dxfId="2985" priority="3285" operator="containsText" text="Update not Provided">
      <formula>NOT(ISERROR(SEARCH("Update not Provided",G51)))</formula>
    </cfRule>
    <cfRule type="containsText" dxfId="2984" priority="3286" operator="containsText" text="Not yet due">
      <formula>NOT(ISERROR(SEARCH("Not yet due",G51)))</formula>
    </cfRule>
    <cfRule type="containsText" dxfId="2983" priority="3287" operator="containsText" text="Completed Behind Schedule">
      <formula>NOT(ISERROR(SEARCH("Completed Behind Schedule",G51)))</formula>
    </cfRule>
    <cfRule type="containsText" dxfId="2982" priority="3288" operator="containsText" text="Off Target">
      <formula>NOT(ISERROR(SEARCH("Off Target",G51)))</formula>
    </cfRule>
    <cfRule type="containsText" dxfId="2981" priority="3289" operator="containsText" text="On Track to be Achieved">
      <formula>NOT(ISERROR(SEARCH("On Track to be Achieved",G51)))</formula>
    </cfRule>
    <cfRule type="containsText" dxfId="2980" priority="3290" operator="containsText" text="Fully Achieved">
      <formula>NOT(ISERROR(SEARCH("Fully Achieved",G51)))</formula>
    </cfRule>
    <cfRule type="containsText" dxfId="2979" priority="3291" operator="containsText" text="Not yet due">
      <formula>NOT(ISERROR(SEARCH("Not yet due",G51)))</formula>
    </cfRule>
    <cfRule type="containsText" dxfId="2978" priority="3292" operator="containsText" text="Not Yet Due">
      <formula>NOT(ISERROR(SEARCH("Not Yet Due",G51)))</formula>
    </cfRule>
    <cfRule type="containsText" dxfId="2977" priority="3293" operator="containsText" text="Deferred">
      <formula>NOT(ISERROR(SEARCH("Deferred",G51)))</formula>
    </cfRule>
    <cfRule type="containsText" dxfId="2976" priority="3294" operator="containsText" text="Deleted">
      <formula>NOT(ISERROR(SEARCH("Deleted",G51)))</formula>
    </cfRule>
    <cfRule type="containsText" dxfId="2975" priority="3295" operator="containsText" text="In Danger of Falling Behind Target">
      <formula>NOT(ISERROR(SEARCH("In Danger of Falling Behind Target",G51)))</formula>
    </cfRule>
    <cfRule type="containsText" dxfId="2974" priority="3296" operator="containsText" text="Not yet due">
      <formula>NOT(ISERROR(SEARCH("Not yet due",G51)))</formula>
    </cfRule>
    <cfRule type="containsText" dxfId="2973" priority="3297" operator="containsText" text="Completed Behind Schedule">
      <formula>NOT(ISERROR(SEARCH("Completed Behind Schedule",G51)))</formula>
    </cfRule>
    <cfRule type="containsText" dxfId="2972" priority="3298" operator="containsText" text="Off Target">
      <formula>NOT(ISERROR(SEARCH("Off Target",G51)))</formula>
    </cfRule>
    <cfRule type="containsText" dxfId="2971" priority="3299" operator="containsText" text="In Danger of Falling Behind Target">
      <formula>NOT(ISERROR(SEARCH("In Danger of Falling Behind Target",G51)))</formula>
    </cfRule>
    <cfRule type="containsText" dxfId="2970" priority="3300" operator="containsText" text="On Track to be Achieved">
      <formula>NOT(ISERROR(SEARCH("On Track to be Achieved",G51)))</formula>
    </cfRule>
    <cfRule type="containsText" dxfId="2969" priority="3301" operator="containsText" text="Fully Achieved">
      <formula>NOT(ISERROR(SEARCH("Fully Achieved",G51)))</formula>
    </cfRule>
    <cfRule type="containsText" dxfId="2968" priority="3302" operator="containsText" text="Update not Provided">
      <formula>NOT(ISERROR(SEARCH("Update not Provided",G51)))</formula>
    </cfRule>
    <cfRule type="containsText" dxfId="2967" priority="3303" operator="containsText" text="Not yet due">
      <formula>NOT(ISERROR(SEARCH("Not yet due",G51)))</formula>
    </cfRule>
    <cfRule type="containsText" dxfId="2966" priority="3304" operator="containsText" text="Completed Behind Schedule">
      <formula>NOT(ISERROR(SEARCH("Completed Behind Schedule",G51)))</formula>
    </cfRule>
    <cfRule type="containsText" dxfId="2965" priority="3305" operator="containsText" text="Off Target">
      <formula>NOT(ISERROR(SEARCH("Off Target",G51)))</formula>
    </cfRule>
    <cfRule type="containsText" dxfId="2964" priority="3306" operator="containsText" text="In Danger of Falling Behind Target">
      <formula>NOT(ISERROR(SEARCH("In Danger of Falling Behind Target",G51)))</formula>
    </cfRule>
    <cfRule type="containsText" dxfId="2963" priority="3307" operator="containsText" text="On Track to be Achieved">
      <formula>NOT(ISERROR(SEARCH("On Track to be Achieved",G51)))</formula>
    </cfRule>
    <cfRule type="containsText" dxfId="2962" priority="3308" operator="containsText" text="Fully Achieved">
      <formula>NOT(ISERROR(SEARCH("Fully Achieved",G51)))</formula>
    </cfRule>
    <cfRule type="containsText" dxfId="2961" priority="3309" operator="containsText" text="Fully Achieved">
      <formula>NOT(ISERROR(SEARCH("Fully Achieved",G51)))</formula>
    </cfRule>
    <cfRule type="containsText" dxfId="2960" priority="3310" operator="containsText" text="Fully Achieved">
      <formula>NOT(ISERROR(SEARCH("Fully Achieved",G51)))</formula>
    </cfRule>
    <cfRule type="containsText" dxfId="2959" priority="3311" operator="containsText" text="Deferred">
      <formula>NOT(ISERROR(SEARCH("Deferred",G51)))</formula>
    </cfRule>
    <cfRule type="containsText" dxfId="2958" priority="3312" operator="containsText" text="Deleted">
      <formula>NOT(ISERROR(SEARCH("Deleted",G51)))</formula>
    </cfRule>
    <cfRule type="containsText" dxfId="2957" priority="3313" operator="containsText" text="In Danger of Falling Behind Target">
      <formula>NOT(ISERROR(SEARCH("In Danger of Falling Behind Target",G51)))</formula>
    </cfRule>
    <cfRule type="containsText" dxfId="2956" priority="3314" operator="containsText" text="Not yet due">
      <formula>NOT(ISERROR(SEARCH("Not yet due",G51)))</formula>
    </cfRule>
    <cfRule type="containsText" dxfId="2955" priority="3315" operator="containsText" text="Update not Provided">
      <formula>NOT(ISERROR(SEARCH("Update not Provided",G51)))</formula>
    </cfRule>
  </conditionalFormatting>
  <conditionalFormatting sqref="G54">
    <cfRule type="containsText" dxfId="2954" priority="3244" operator="containsText" text="On track to be achieved">
      <formula>NOT(ISERROR(SEARCH("On track to be achieved",G54)))</formula>
    </cfRule>
    <cfRule type="containsText" dxfId="2953" priority="3245" operator="containsText" text="Deferred">
      <formula>NOT(ISERROR(SEARCH("Deferred",G54)))</formula>
    </cfRule>
    <cfRule type="containsText" dxfId="2952" priority="3246" operator="containsText" text="Deleted">
      <formula>NOT(ISERROR(SEARCH("Deleted",G54)))</formula>
    </cfRule>
    <cfRule type="containsText" dxfId="2951" priority="3247" operator="containsText" text="In Danger of Falling Behind Target">
      <formula>NOT(ISERROR(SEARCH("In Danger of Falling Behind Target",G54)))</formula>
    </cfRule>
    <cfRule type="containsText" dxfId="2950" priority="3248" operator="containsText" text="Not yet due">
      <formula>NOT(ISERROR(SEARCH("Not yet due",G54)))</formula>
    </cfRule>
    <cfRule type="containsText" dxfId="2949" priority="3249" operator="containsText" text="Update not Provided">
      <formula>NOT(ISERROR(SEARCH("Update not Provided",G54)))</formula>
    </cfRule>
    <cfRule type="containsText" dxfId="2948" priority="3250" operator="containsText" text="Not yet due">
      <formula>NOT(ISERROR(SEARCH("Not yet due",G54)))</formula>
    </cfRule>
    <cfRule type="containsText" dxfId="2947" priority="3251" operator="containsText" text="Completed Behind Schedule">
      <formula>NOT(ISERROR(SEARCH("Completed Behind Schedule",G54)))</formula>
    </cfRule>
    <cfRule type="containsText" dxfId="2946" priority="3252" operator="containsText" text="Off Target">
      <formula>NOT(ISERROR(SEARCH("Off Target",G54)))</formula>
    </cfRule>
    <cfRule type="containsText" dxfId="2945" priority="3253" operator="containsText" text="On Track to be Achieved">
      <formula>NOT(ISERROR(SEARCH("On Track to be Achieved",G54)))</formula>
    </cfRule>
    <cfRule type="containsText" dxfId="2944" priority="3254" operator="containsText" text="Fully Achieved">
      <formula>NOT(ISERROR(SEARCH("Fully Achieved",G54)))</formula>
    </cfRule>
    <cfRule type="containsText" dxfId="2943" priority="3255" operator="containsText" text="Not yet due">
      <formula>NOT(ISERROR(SEARCH("Not yet due",G54)))</formula>
    </cfRule>
    <cfRule type="containsText" dxfId="2942" priority="3256" operator="containsText" text="Not Yet Due">
      <formula>NOT(ISERROR(SEARCH("Not Yet Due",G54)))</formula>
    </cfRule>
    <cfRule type="containsText" dxfId="2941" priority="3257" operator="containsText" text="Deferred">
      <formula>NOT(ISERROR(SEARCH("Deferred",G54)))</formula>
    </cfRule>
    <cfRule type="containsText" dxfId="2940" priority="3258" operator="containsText" text="Deleted">
      <formula>NOT(ISERROR(SEARCH("Deleted",G54)))</formula>
    </cfRule>
    <cfRule type="containsText" dxfId="2939" priority="3259" operator="containsText" text="In Danger of Falling Behind Target">
      <formula>NOT(ISERROR(SEARCH("In Danger of Falling Behind Target",G54)))</formula>
    </cfRule>
    <cfRule type="containsText" dxfId="2938" priority="3260" operator="containsText" text="Not yet due">
      <formula>NOT(ISERROR(SEARCH("Not yet due",G54)))</formula>
    </cfRule>
    <cfRule type="containsText" dxfId="2937" priority="3261" operator="containsText" text="Completed Behind Schedule">
      <formula>NOT(ISERROR(SEARCH("Completed Behind Schedule",G54)))</formula>
    </cfRule>
    <cfRule type="containsText" dxfId="2936" priority="3262" operator="containsText" text="Off Target">
      <formula>NOT(ISERROR(SEARCH("Off Target",G54)))</formula>
    </cfRule>
    <cfRule type="containsText" dxfId="2935" priority="3263" operator="containsText" text="In Danger of Falling Behind Target">
      <formula>NOT(ISERROR(SEARCH("In Danger of Falling Behind Target",G54)))</formula>
    </cfRule>
    <cfRule type="containsText" dxfId="2934" priority="3264" operator="containsText" text="On Track to be Achieved">
      <formula>NOT(ISERROR(SEARCH("On Track to be Achieved",G54)))</formula>
    </cfRule>
    <cfRule type="containsText" dxfId="2933" priority="3265" operator="containsText" text="Fully Achieved">
      <formula>NOT(ISERROR(SEARCH("Fully Achieved",G54)))</formula>
    </cfRule>
    <cfRule type="containsText" dxfId="2932" priority="3266" operator="containsText" text="Update not Provided">
      <formula>NOT(ISERROR(SEARCH("Update not Provided",G54)))</formula>
    </cfRule>
    <cfRule type="containsText" dxfId="2931" priority="3267" operator="containsText" text="Not yet due">
      <formula>NOT(ISERROR(SEARCH("Not yet due",G54)))</formula>
    </cfRule>
    <cfRule type="containsText" dxfId="2930" priority="3268" operator="containsText" text="Completed Behind Schedule">
      <formula>NOT(ISERROR(SEARCH("Completed Behind Schedule",G54)))</formula>
    </cfRule>
    <cfRule type="containsText" dxfId="2929" priority="3269" operator="containsText" text="Off Target">
      <formula>NOT(ISERROR(SEARCH("Off Target",G54)))</formula>
    </cfRule>
    <cfRule type="containsText" dxfId="2928" priority="3270" operator="containsText" text="In Danger of Falling Behind Target">
      <formula>NOT(ISERROR(SEARCH("In Danger of Falling Behind Target",G54)))</formula>
    </cfRule>
    <cfRule type="containsText" dxfId="2927" priority="3271" operator="containsText" text="On Track to be Achieved">
      <formula>NOT(ISERROR(SEARCH("On Track to be Achieved",G54)))</formula>
    </cfRule>
    <cfRule type="containsText" dxfId="2926" priority="3272" operator="containsText" text="Fully Achieved">
      <formula>NOT(ISERROR(SEARCH("Fully Achieved",G54)))</formula>
    </cfRule>
    <cfRule type="containsText" dxfId="2925" priority="3273" operator="containsText" text="Fully Achieved">
      <formula>NOT(ISERROR(SEARCH("Fully Achieved",G54)))</formula>
    </cfRule>
    <cfRule type="containsText" dxfId="2924" priority="3274" operator="containsText" text="Fully Achieved">
      <formula>NOT(ISERROR(SEARCH("Fully Achieved",G54)))</formula>
    </cfRule>
    <cfRule type="containsText" dxfId="2923" priority="3275" operator="containsText" text="Deferred">
      <formula>NOT(ISERROR(SEARCH("Deferred",G54)))</formula>
    </cfRule>
    <cfRule type="containsText" dxfId="2922" priority="3276" operator="containsText" text="Deleted">
      <formula>NOT(ISERROR(SEARCH("Deleted",G54)))</formula>
    </cfRule>
    <cfRule type="containsText" dxfId="2921" priority="3277" operator="containsText" text="In Danger of Falling Behind Target">
      <formula>NOT(ISERROR(SEARCH("In Danger of Falling Behind Target",G54)))</formula>
    </cfRule>
    <cfRule type="containsText" dxfId="2920" priority="3278" operator="containsText" text="Not yet due">
      <formula>NOT(ISERROR(SEARCH("Not yet due",G54)))</formula>
    </cfRule>
    <cfRule type="containsText" dxfId="2919" priority="3279" operator="containsText" text="Update not Provided">
      <formula>NOT(ISERROR(SEARCH("Update not Provided",G54)))</formula>
    </cfRule>
  </conditionalFormatting>
  <conditionalFormatting sqref="G54">
    <cfRule type="containsText" dxfId="2918" priority="3208" operator="containsText" text="On track to be achieved">
      <formula>NOT(ISERROR(SEARCH("On track to be achieved",G54)))</formula>
    </cfRule>
    <cfRule type="containsText" dxfId="2917" priority="3209" operator="containsText" text="Deferred">
      <formula>NOT(ISERROR(SEARCH("Deferred",G54)))</formula>
    </cfRule>
    <cfRule type="containsText" dxfId="2916" priority="3210" operator="containsText" text="Deleted">
      <formula>NOT(ISERROR(SEARCH("Deleted",G54)))</formula>
    </cfRule>
    <cfRule type="containsText" dxfId="2915" priority="3211" operator="containsText" text="In Danger of Falling Behind Target">
      <formula>NOT(ISERROR(SEARCH("In Danger of Falling Behind Target",G54)))</formula>
    </cfRule>
    <cfRule type="containsText" dxfId="2914" priority="3212" operator="containsText" text="Not yet due">
      <formula>NOT(ISERROR(SEARCH("Not yet due",G54)))</formula>
    </cfRule>
    <cfRule type="containsText" dxfId="2913" priority="3213" operator="containsText" text="Update not Provided">
      <formula>NOT(ISERROR(SEARCH("Update not Provided",G54)))</formula>
    </cfRule>
    <cfRule type="containsText" dxfId="2912" priority="3214" operator="containsText" text="Not yet due">
      <formula>NOT(ISERROR(SEARCH("Not yet due",G54)))</formula>
    </cfRule>
    <cfRule type="containsText" dxfId="2911" priority="3215" operator="containsText" text="Completed Behind Schedule">
      <formula>NOT(ISERROR(SEARCH("Completed Behind Schedule",G54)))</formula>
    </cfRule>
    <cfRule type="containsText" dxfId="2910" priority="3216" operator="containsText" text="Off Target">
      <formula>NOT(ISERROR(SEARCH("Off Target",G54)))</formula>
    </cfRule>
    <cfRule type="containsText" dxfId="2909" priority="3217" operator="containsText" text="On Track to be Achieved">
      <formula>NOT(ISERROR(SEARCH("On Track to be Achieved",G54)))</formula>
    </cfRule>
    <cfRule type="containsText" dxfId="2908" priority="3218" operator="containsText" text="Fully Achieved">
      <formula>NOT(ISERROR(SEARCH("Fully Achieved",G54)))</formula>
    </cfRule>
    <cfRule type="containsText" dxfId="2907" priority="3219" operator="containsText" text="Not yet due">
      <formula>NOT(ISERROR(SEARCH("Not yet due",G54)))</formula>
    </cfRule>
    <cfRule type="containsText" dxfId="2906" priority="3220" operator="containsText" text="Not Yet Due">
      <formula>NOT(ISERROR(SEARCH("Not Yet Due",G54)))</formula>
    </cfRule>
    <cfRule type="containsText" dxfId="2905" priority="3221" operator="containsText" text="Deferred">
      <formula>NOT(ISERROR(SEARCH("Deferred",G54)))</formula>
    </cfRule>
    <cfRule type="containsText" dxfId="2904" priority="3222" operator="containsText" text="Deleted">
      <formula>NOT(ISERROR(SEARCH("Deleted",G54)))</formula>
    </cfRule>
    <cfRule type="containsText" dxfId="2903" priority="3223" operator="containsText" text="In Danger of Falling Behind Target">
      <formula>NOT(ISERROR(SEARCH("In Danger of Falling Behind Target",G54)))</formula>
    </cfRule>
    <cfRule type="containsText" dxfId="2902" priority="3224" operator="containsText" text="Not yet due">
      <formula>NOT(ISERROR(SEARCH("Not yet due",G54)))</formula>
    </cfRule>
    <cfRule type="containsText" dxfId="2901" priority="3225" operator="containsText" text="Completed Behind Schedule">
      <formula>NOT(ISERROR(SEARCH("Completed Behind Schedule",G54)))</formula>
    </cfRule>
    <cfRule type="containsText" dxfId="2900" priority="3226" operator="containsText" text="Off Target">
      <formula>NOT(ISERROR(SEARCH("Off Target",G54)))</formula>
    </cfRule>
    <cfRule type="containsText" dxfId="2899" priority="3227" operator="containsText" text="In Danger of Falling Behind Target">
      <formula>NOT(ISERROR(SEARCH("In Danger of Falling Behind Target",G54)))</formula>
    </cfRule>
    <cfRule type="containsText" dxfId="2898" priority="3228" operator="containsText" text="On Track to be Achieved">
      <formula>NOT(ISERROR(SEARCH("On Track to be Achieved",G54)))</formula>
    </cfRule>
    <cfRule type="containsText" dxfId="2897" priority="3229" operator="containsText" text="Fully Achieved">
      <formula>NOT(ISERROR(SEARCH("Fully Achieved",G54)))</formula>
    </cfRule>
    <cfRule type="containsText" dxfId="2896" priority="3230" operator="containsText" text="Update not Provided">
      <formula>NOT(ISERROR(SEARCH("Update not Provided",G54)))</formula>
    </cfRule>
    <cfRule type="containsText" dxfId="2895" priority="3231" operator="containsText" text="Not yet due">
      <formula>NOT(ISERROR(SEARCH("Not yet due",G54)))</formula>
    </cfRule>
    <cfRule type="containsText" dxfId="2894" priority="3232" operator="containsText" text="Completed Behind Schedule">
      <formula>NOT(ISERROR(SEARCH("Completed Behind Schedule",G54)))</formula>
    </cfRule>
    <cfRule type="containsText" dxfId="2893" priority="3233" operator="containsText" text="Off Target">
      <formula>NOT(ISERROR(SEARCH("Off Target",G54)))</formula>
    </cfRule>
    <cfRule type="containsText" dxfId="2892" priority="3234" operator="containsText" text="In Danger of Falling Behind Target">
      <formula>NOT(ISERROR(SEARCH("In Danger of Falling Behind Target",G54)))</formula>
    </cfRule>
    <cfRule type="containsText" dxfId="2891" priority="3235" operator="containsText" text="On Track to be Achieved">
      <formula>NOT(ISERROR(SEARCH("On Track to be Achieved",G54)))</formula>
    </cfRule>
    <cfRule type="containsText" dxfId="2890" priority="3236" operator="containsText" text="Fully Achieved">
      <formula>NOT(ISERROR(SEARCH("Fully Achieved",G54)))</formula>
    </cfRule>
    <cfRule type="containsText" dxfId="2889" priority="3237" operator="containsText" text="Fully Achieved">
      <formula>NOT(ISERROR(SEARCH("Fully Achieved",G54)))</formula>
    </cfRule>
    <cfRule type="containsText" dxfId="2888" priority="3238" operator="containsText" text="Fully Achieved">
      <formula>NOT(ISERROR(SEARCH("Fully Achieved",G54)))</formula>
    </cfRule>
    <cfRule type="containsText" dxfId="2887" priority="3239" operator="containsText" text="Deferred">
      <formula>NOT(ISERROR(SEARCH("Deferred",G54)))</formula>
    </cfRule>
    <cfRule type="containsText" dxfId="2886" priority="3240" operator="containsText" text="Deleted">
      <formula>NOT(ISERROR(SEARCH("Deleted",G54)))</formula>
    </cfRule>
    <cfRule type="containsText" dxfId="2885" priority="3241" operator="containsText" text="In Danger of Falling Behind Target">
      <formula>NOT(ISERROR(SEARCH("In Danger of Falling Behind Target",G54)))</formula>
    </cfRule>
    <cfRule type="containsText" dxfId="2884" priority="3242" operator="containsText" text="Not yet due">
      <formula>NOT(ISERROR(SEARCH("Not yet due",G54)))</formula>
    </cfRule>
    <cfRule type="containsText" dxfId="2883" priority="3243" operator="containsText" text="Update not Provided">
      <formula>NOT(ISERROR(SEARCH("Update not Provided",G54)))</formula>
    </cfRule>
  </conditionalFormatting>
  <conditionalFormatting sqref="G55:G60">
    <cfRule type="containsText" dxfId="2882" priority="3172" operator="containsText" text="On track to be achieved">
      <formula>NOT(ISERROR(SEARCH("On track to be achieved",G55)))</formula>
    </cfRule>
    <cfRule type="containsText" dxfId="2881" priority="3173" operator="containsText" text="Deferred">
      <formula>NOT(ISERROR(SEARCH("Deferred",G55)))</formula>
    </cfRule>
    <cfRule type="containsText" dxfId="2880" priority="3174" operator="containsText" text="Deleted">
      <formula>NOT(ISERROR(SEARCH("Deleted",G55)))</formula>
    </cfRule>
    <cfRule type="containsText" dxfId="2879" priority="3175" operator="containsText" text="In Danger of Falling Behind Target">
      <formula>NOT(ISERROR(SEARCH("In Danger of Falling Behind Target",G55)))</formula>
    </cfRule>
    <cfRule type="containsText" dxfId="2878" priority="3176" operator="containsText" text="Not yet due">
      <formula>NOT(ISERROR(SEARCH("Not yet due",G55)))</formula>
    </cfRule>
    <cfRule type="containsText" dxfId="2877" priority="3177" operator="containsText" text="Update not Provided">
      <formula>NOT(ISERROR(SEARCH("Update not Provided",G55)))</formula>
    </cfRule>
    <cfRule type="containsText" dxfId="2876" priority="3178" operator="containsText" text="Not yet due">
      <formula>NOT(ISERROR(SEARCH("Not yet due",G55)))</formula>
    </cfRule>
    <cfRule type="containsText" dxfId="2875" priority="3179" operator="containsText" text="Completed Behind Schedule">
      <formula>NOT(ISERROR(SEARCH("Completed Behind Schedule",G55)))</formula>
    </cfRule>
    <cfRule type="containsText" dxfId="2874" priority="3180" operator="containsText" text="Off Target">
      <formula>NOT(ISERROR(SEARCH("Off Target",G55)))</formula>
    </cfRule>
    <cfRule type="containsText" dxfId="2873" priority="3181" operator="containsText" text="On Track to be Achieved">
      <formula>NOT(ISERROR(SEARCH("On Track to be Achieved",G55)))</formula>
    </cfRule>
    <cfRule type="containsText" dxfId="2872" priority="3182" operator="containsText" text="Fully Achieved">
      <formula>NOT(ISERROR(SEARCH("Fully Achieved",G55)))</formula>
    </cfRule>
    <cfRule type="containsText" dxfId="2871" priority="3183" operator="containsText" text="Not yet due">
      <formula>NOT(ISERROR(SEARCH("Not yet due",G55)))</formula>
    </cfRule>
    <cfRule type="containsText" dxfId="2870" priority="3184" operator="containsText" text="Not Yet Due">
      <formula>NOT(ISERROR(SEARCH("Not Yet Due",G55)))</formula>
    </cfRule>
    <cfRule type="containsText" dxfId="2869" priority="3185" operator="containsText" text="Deferred">
      <formula>NOT(ISERROR(SEARCH("Deferred",G55)))</formula>
    </cfRule>
    <cfRule type="containsText" dxfId="2868" priority="3186" operator="containsText" text="Deleted">
      <formula>NOT(ISERROR(SEARCH("Deleted",G55)))</formula>
    </cfRule>
    <cfRule type="containsText" dxfId="2867" priority="3187" operator="containsText" text="In Danger of Falling Behind Target">
      <formula>NOT(ISERROR(SEARCH("In Danger of Falling Behind Target",G55)))</formula>
    </cfRule>
    <cfRule type="containsText" dxfId="2866" priority="3188" operator="containsText" text="Not yet due">
      <formula>NOT(ISERROR(SEARCH("Not yet due",G55)))</formula>
    </cfRule>
    <cfRule type="containsText" dxfId="2865" priority="3189" operator="containsText" text="Completed Behind Schedule">
      <formula>NOT(ISERROR(SEARCH("Completed Behind Schedule",G55)))</formula>
    </cfRule>
    <cfRule type="containsText" dxfId="2864" priority="3190" operator="containsText" text="Off Target">
      <formula>NOT(ISERROR(SEARCH("Off Target",G55)))</formula>
    </cfRule>
    <cfRule type="containsText" dxfId="2863" priority="3191" operator="containsText" text="In Danger of Falling Behind Target">
      <formula>NOT(ISERROR(SEARCH("In Danger of Falling Behind Target",G55)))</formula>
    </cfRule>
    <cfRule type="containsText" dxfId="2862" priority="3192" operator="containsText" text="On Track to be Achieved">
      <formula>NOT(ISERROR(SEARCH("On Track to be Achieved",G55)))</formula>
    </cfRule>
    <cfRule type="containsText" dxfId="2861" priority="3193" operator="containsText" text="Fully Achieved">
      <formula>NOT(ISERROR(SEARCH("Fully Achieved",G55)))</formula>
    </cfRule>
    <cfRule type="containsText" dxfId="2860" priority="3194" operator="containsText" text="Update not Provided">
      <formula>NOT(ISERROR(SEARCH("Update not Provided",G55)))</formula>
    </cfRule>
    <cfRule type="containsText" dxfId="2859" priority="3195" operator="containsText" text="Not yet due">
      <formula>NOT(ISERROR(SEARCH("Not yet due",G55)))</formula>
    </cfRule>
    <cfRule type="containsText" dxfId="2858" priority="3196" operator="containsText" text="Completed Behind Schedule">
      <formula>NOT(ISERROR(SEARCH("Completed Behind Schedule",G55)))</formula>
    </cfRule>
    <cfRule type="containsText" dxfId="2857" priority="3197" operator="containsText" text="Off Target">
      <formula>NOT(ISERROR(SEARCH("Off Target",G55)))</formula>
    </cfRule>
    <cfRule type="containsText" dxfId="2856" priority="3198" operator="containsText" text="In Danger of Falling Behind Target">
      <formula>NOT(ISERROR(SEARCH("In Danger of Falling Behind Target",G55)))</formula>
    </cfRule>
    <cfRule type="containsText" dxfId="2855" priority="3199" operator="containsText" text="On Track to be Achieved">
      <formula>NOT(ISERROR(SEARCH("On Track to be Achieved",G55)))</formula>
    </cfRule>
    <cfRule type="containsText" dxfId="2854" priority="3200" operator="containsText" text="Fully Achieved">
      <formula>NOT(ISERROR(SEARCH("Fully Achieved",G55)))</formula>
    </cfRule>
    <cfRule type="containsText" dxfId="2853" priority="3201" operator="containsText" text="Fully Achieved">
      <formula>NOT(ISERROR(SEARCH("Fully Achieved",G55)))</formula>
    </cfRule>
    <cfRule type="containsText" dxfId="2852" priority="3202" operator="containsText" text="Fully Achieved">
      <formula>NOT(ISERROR(SEARCH("Fully Achieved",G55)))</formula>
    </cfRule>
    <cfRule type="containsText" dxfId="2851" priority="3203" operator="containsText" text="Deferred">
      <formula>NOT(ISERROR(SEARCH("Deferred",G55)))</formula>
    </cfRule>
    <cfRule type="containsText" dxfId="2850" priority="3204" operator="containsText" text="Deleted">
      <formula>NOT(ISERROR(SEARCH("Deleted",G55)))</formula>
    </cfRule>
    <cfRule type="containsText" dxfId="2849" priority="3205" operator="containsText" text="In Danger of Falling Behind Target">
      <formula>NOT(ISERROR(SEARCH("In Danger of Falling Behind Target",G55)))</formula>
    </cfRule>
    <cfRule type="containsText" dxfId="2848" priority="3206" operator="containsText" text="Not yet due">
      <formula>NOT(ISERROR(SEARCH("Not yet due",G55)))</formula>
    </cfRule>
    <cfRule type="containsText" dxfId="2847" priority="3207" operator="containsText" text="Update not Provided">
      <formula>NOT(ISERROR(SEARCH("Update not Provided",G55)))</formula>
    </cfRule>
  </conditionalFormatting>
  <conditionalFormatting sqref="G62:G68">
    <cfRule type="containsText" dxfId="2846" priority="3136" operator="containsText" text="On track to be achieved">
      <formula>NOT(ISERROR(SEARCH("On track to be achieved",G62)))</formula>
    </cfRule>
    <cfRule type="containsText" dxfId="2845" priority="3137" operator="containsText" text="Deferred">
      <formula>NOT(ISERROR(SEARCH("Deferred",G62)))</formula>
    </cfRule>
    <cfRule type="containsText" dxfId="2844" priority="3138" operator="containsText" text="Deleted">
      <formula>NOT(ISERROR(SEARCH("Deleted",G62)))</formula>
    </cfRule>
    <cfRule type="containsText" dxfId="2843" priority="3139" operator="containsText" text="In Danger of Falling Behind Target">
      <formula>NOT(ISERROR(SEARCH("In Danger of Falling Behind Target",G62)))</formula>
    </cfRule>
    <cfRule type="containsText" dxfId="2842" priority="3140" operator="containsText" text="Not yet due">
      <formula>NOT(ISERROR(SEARCH("Not yet due",G62)))</formula>
    </cfRule>
    <cfRule type="containsText" dxfId="2841" priority="3141" operator="containsText" text="Update not Provided">
      <formula>NOT(ISERROR(SEARCH("Update not Provided",G62)))</formula>
    </cfRule>
    <cfRule type="containsText" dxfId="2840" priority="3142" operator="containsText" text="Not yet due">
      <formula>NOT(ISERROR(SEARCH("Not yet due",G62)))</formula>
    </cfRule>
    <cfRule type="containsText" dxfId="2839" priority="3143" operator="containsText" text="Completed Behind Schedule">
      <formula>NOT(ISERROR(SEARCH("Completed Behind Schedule",G62)))</formula>
    </cfRule>
    <cfRule type="containsText" dxfId="2838" priority="3144" operator="containsText" text="Off Target">
      <formula>NOT(ISERROR(SEARCH("Off Target",G62)))</formula>
    </cfRule>
    <cfRule type="containsText" dxfId="2837" priority="3145" operator="containsText" text="On Track to be Achieved">
      <formula>NOT(ISERROR(SEARCH("On Track to be Achieved",G62)))</formula>
    </cfRule>
    <cfRule type="containsText" dxfId="2836" priority="3146" operator="containsText" text="Fully Achieved">
      <formula>NOT(ISERROR(SEARCH("Fully Achieved",G62)))</formula>
    </cfRule>
    <cfRule type="containsText" dxfId="2835" priority="3147" operator="containsText" text="Not yet due">
      <formula>NOT(ISERROR(SEARCH("Not yet due",G62)))</formula>
    </cfRule>
    <cfRule type="containsText" dxfId="2834" priority="3148" operator="containsText" text="Not Yet Due">
      <formula>NOT(ISERROR(SEARCH("Not Yet Due",G62)))</formula>
    </cfRule>
    <cfRule type="containsText" dxfId="2833" priority="3149" operator="containsText" text="Deferred">
      <formula>NOT(ISERROR(SEARCH("Deferred",G62)))</formula>
    </cfRule>
    <cfRule type="containsText" dxfId="2832" priority="3150" operator="containsText" text="Deleted">
      <formula>NOT(ISERROR(SEARCH("Deleted",G62)))</formula>
    </cfRule>
    <cfRule type="containsText" dxfId="2831" priority="3151" operator="containsText" text="In Danger of Falling Behind Target">
      <formula>NOT(ISERROR(SEARCH("In Danger of Falling Behind Target",G62)))</formula>
    </cfRule>
    <cfRule type="containsText" dxfId="2830" priority="3152" operator="containsText" text="Not yet due">
      <formula>NOT(ISERROR(SEARCH("Not yet due",G62)))</formula>
    </cfRule>
    <cfRule type="containsText" dxfId="2829" priority="3153" operator="containsText" text="Completed Behind Schedule">
      <formula>NOT(ISERROR(SEARCH("Completed Behind Schedule",G62)))</formula>
    </cfRule>
    <cfRule type="containsText" dxfId="2828" priority="3154" operator="containsText" text="Off Target">
      <formula>NOT(ISERROR(SEARCH("Off Target",G62)))</formula>
    </cfRule>
    <cfRule type="containsText" dxfId="2827" priority="3155" operator="containsText" text="In Danger of Falling Behind Target">
      <formula>NOT(ISERROR(SEARCH("In Danger of Falling Behind Target",G62)))</formula>
    </cfRule>
    <cfRule type="containsText" dxfId="2826" priority="3156" operator="containsText" text="On Track to be Achieved">
      <formula>NOT(ISERROR(SEARCH("On Track to be Achieved",G62)))</formula>
    </cfRule>
    <cfRule type="containsText" dxfId="2825" priority="3157" operator="containsText" text="Fully Achieved">
      <formula>NOT(ISERROR(SEARCH("Fully Achieved",G62)))</formula>
    </cfRule>
    <cfRule type="containsText" dxfId="2824" priority="3158" operator="containsText" text="Update not Provided">
      <formula>NOT(ISERROR(SEARCH("Update not Provided",G62)))</formula>
    </cfRule>
    <cfRule type="containsText" dxfId="2823" priority="3159" operator="containsText" text="Not yet due">
      <formula>NOT(ISERROR(SEARCH("Not yet due",G62)))</formula>
    </cfRule>
    <cfRule type="containsText" dxfId="2822" priority="3160" operator="containsText" text="Completed Behind Schedule">
      <formula>NOT(ISERROR(SEARCH("Completed Behind Schedule",G62)))</formula>
    </cfRule>
    <cfRule type="containsText" dxfId="2821" priority="3161" operator="containsText" text="Off Target">
      <formula>NOT(ISERROR(SEARCH("Off Target",G62)))</formula>
    </cfRule>
    <cfRule type="containsText" dxfId="2820" priority="3162" operator="containsText" text="In Danger of Falling Behind Target">
      <formula>NOT(ISERROR(SEARCH("In Danger of Falling Behind Target",G62)))</formula>
    </cfRule>
    <cfRule type="containsText" dxfId="2819" priority="3163" operator="containsText" text="On Track to be Achieved">
      <formula>NOT(ISERROR(SEARCH("On Track to be Achieved",G62)))</formula>
    </cfRule>
    <cfRule type="containsText" dxfId="2818" priority="3164" operator="containsText" text="Fully Achieved">
      <formula>NOT(ISERROR(SEARCH("Fully Achieved",G62)))</formula>
    </cfRule>
    <cfRule type="containsText" dxfId="2817" priority="3165" operator="containsText" text="Fully Achieved">
      <formula>NOT(ISERROR(SEARCH("Fully Achieved",G62)))</formula>
    </cfRule>
    <cfRule type="containsText" dxfId="2816" priority="3166" operator="containsText" text="Fully Achieved">
      <formula>NOT(ISERROR(SEARCH("Fully Achieved",G62)))</formula>
    </cfRule>
    <cfRule type="containsText" dxfId="2815" priority="3167" operator="containsText" text="Deferred">
      <formula>NOT(ISERROR(SEARCH("Deferred",G62)))</formula>
    </cfRule>
    <cfRule type="containsText" dxfId="2814" priority="3168" operator="containsText" text="Deleted">
      <formula>NOT(ISERROR(SEARCH("Deleted",G62)))</formula>
    </cfRule>
    <cfRule type="containsText" dxfId="2813" priority="3169" operator="containsText" text="In Danger of Falling Behind Target">
      <formula>NOT(ISERROR(SEARCH("In Danger of Falling Behind Target",G62)))</formula>
    </cfRule>
    <cfRule type="containsText" dxfId="2812" priority="3170" operator="containsText" text="Not yet due">
      <formula>NOT(ISERROR(SEARCH("Not yet due",G62)))</formula>
    </cfRule>
    <cfRule type="containsText" dxfId="2811" priority="3171" operator="containsText" text="Update not Provided">
      <formula>NOT(ISERROR(SEARCH("Update not Provided",G62)))</formula>
    </cfRule>
  </conditionalFormatting>
  <conditionalFormatting sqref="G69">
    <cfRule type="containsText" dxfId="2810" priority="3100" operator="containsText" text="On track to be achieved">
      <formula>NOT(ISERROR(SEARCH("On track to be achieved",G69)))</formula>
    </cfRule>
    <cfRule type="containsText" dxfId="2809" priority="3101" operator="containsText" text="Deferred">
      <formula>NOT(ISERROR(SEARCH("Deferred",G69)))</formula>
    </cfRule>
    <cfRule type="containsText" dxfId="2808" priority="3102" operator="containsText" text="Deleted">
      <formula>NOT(ISERROR(SEARCH("Deleted",G69)))</formula>
    </cfRule>
    <cfRule type="containsText" dxfId="2807" priority="3103" operator="containsText" text="In Danger of Falling Behind Target">
      <formula>NOT(ISERROR(SEARCH("In Danger of Falling Behind Target",G69)))</formula>
    </cfRule>
    <cfRule type="containsText" dxfId="2806" priority="3104" operator="containsText" text="Not yet due">
      <formula>NOT(ISERROR(SEARCH("Not yet due",G69)))</formula>
    </cfRule>
    <cfRule type="containsText" dxfId="2805" priority="3105" operator="containsText" text="Update not Provided">
      <formula>NOT(ISERROR(SEARCH("Update not Provided",G69)))</formula>
    </cfRule>
    <cfRule type="containsText" dxfId="2804" priority="3106" operator="containsText" text="Not yet due">
      <formula>NOT(ISERROR(SEARCH("Not yet due",G69)))</formula>
    </cfRule>
    <cfRule type="containsText" dxfId="2803" priority="3107" operator="containsText" text="Completed Behind Schedule">
      <formula>NOT(ISERROR(SEARCH("Completed Behind Schedule",G69)))</formula>
    </cfRule>
    <cfRule type="containsText" dxfId="2802" priority="3108" operator="containsText" text="Off Target">
      <formula>NOT(ISERROR(SEARCH("Off Target",G69)))</formula>
    </cfRule>
    <cfRule type="containsText" dxfId="2801" priority="3109" operator="containsText" text="On Track to be Achieved">
      <formula>NOT(ISERROR(SEARCH("On Track to be Achieved",G69)))</formula>
    </cfRule>
    <cfRule type="containsText" dxfId="2800" priority="3110" operator="containsText" text="Fully Achieved">
      <formula>NOT(ISERROR(SEARCH("Fully Achieved",G69)))</formula>
    </cfRule>
    <cfRule type="containsText" dxfId="2799" priority="3111" operator="containsText" text="Not yet due">
      <formula>NOT(ISERROR(SEARCH("Not yet due",G69)))</formula>
    </cfRule>
    <cfRule type="containsText" dxfId="2798" priority="3112" operator="containsText" text="Not Yet Due">
      <formula>NOT(ISERROR(SEARCH("Not Yet Due",G69)))</formula>
    </cfRule>
    <cfRule type="containsText" dxfId="2797" priority="3113" operator="containsText" text="Deferred">
      <formula>NOT(ISERROR(SEARCH("Deferred",G69)))</formula>
    </cfRule>
    <cfRule type="containsText" dxfId="2796" priority="3114" operator="containsText" text="Deleted">
      <formula>NOT(ISERROR(SEARCH("Deleted",G69)))</formula>
    </cfRule>
    <cfRule type="containsText" dxfId="2795" priority="3115" operator="containsText" text="In Danger of Falling Behind Target">
      <formula>NOT(ISERROR(SEARCH("In Danger of Falling Behind Target",G69)))</formula>
    </cfRule>
    <cfRule type="containsText" dxfId="2794" priority="3116" operator="containsText" text="Not yet due">
      <formula>NOT(ISERROR(SEARCH("Not yet due",G69)))</formula>
    </cfRule>
    <cfRule type="containsText" dxfId="2793" priority="3117" operator="containsText" text="Completed Behind Schedule">
      <formula>NOT(ISERROR(SEARCH("Completed Behind Schedule",G69)))</formula>
    </cfRule>
    <cfRule type="containsText" dxfId="2792" priority="3118" operator="containsText" text="Off Target">
      <formula>NOT(ISERROR(SEARCH("Off Target",G69)))</formula>
    </cfRule>
    <cfRule type="containsText" dxfId="2791" priority="3119" operator="containsText" text="In Danger of Falling Behind Target">
      <formula>NOT(ISERROR(SEARCH("In Danger of Falling Behind Target",G69)))</formula>
    </cfRule>
    <cfRule type="containsText" dxfId="2790" priority="3120" operator="containsText" text="On Track to be Achieved">
      <formula>NOT(ISERROR(SEARCH("On Track to be Achieved",G69)))</formula>
    </cfRule>
    <cfRule type="containsText" dxfId="2789" priority="3121" operator="containsText" text="Fully Achieved">
      <formula>NOT(ISERROR(SEARCH("Fully Achieved",G69)))</formula>
    </cfRule>
    <cfRule type="containsText" dxfId="2788" priority="3122" operator="containsText" text="Update not Provided">
      <formula>NOT(ISERROR(SEARCH("Update not Provided",G69)))</formula>
    </cfRule>
    <cfRule type="containsText" dxfId="2787" priority="3123" operator="containsText" text="Not yet due">
      <formula>NOT(ISERROR(SEARCH("Not yet due",G69)))</formula>
    </cfRule>
    <cfRule type="containsText" dxfId="2786" priority="3124" operator="containsText" text="Completed Behind Schedule">
      <formula>NOT(ISERROR(SEARCH("Completed Behind Schedule",G69)))</formula>
    </cfRule>
    <cfRule type="containsText" dxfId="2785" priority="3125" operator="containsText" text="Off Target">
      <formula>NOT(ISERROR(SEARCH("Off Target",G69)))</formula>
    </cfRule>
    <cfRule type="containsText" dxfId="2784" priority="3126" operator="containsText" text="In Danger of Falling Behind Target">
      <formula>NOT(ISERROR(SEARCH("In Danger of Falling Behind Target",G69)))</formula>
    </cfRule>
    <cfRule type="containsText" dxfId="2783" priority="3127" operator="containsText" text="On Track to be Achieved">
      <formula>NOT(ISERROR(SEARCH("On Track to be Achieved",G69)))</formula>
    </cfRule>
    <cfRule type="containsText" dxfId="2782" priority="3128" operator="containsText" text="Fully Achieved">
      <formula>NOT(ISERROR(SEARCH("Fully Achieved",G69)))</formula>
    </cfRule>
    <cfRule type="containsText" dxfId="2781" priority="3129" operator="containsText" text="Fully Achieved">
      <formula>NOT(ISERROR(SEARCH("Fully Achieved",G69)))</formula>
    </cfRule>
    <cfRule type="containsText" dxfId="2780" priority="3130" operator="containsText" text="Fully Achieved">
      <formula>NOT(ISERROR(SEARCH("Fully Achieved",G69)))</formula>
    </cfRule>
    <cfRule type="containsText" dxfId="2779" priority="3131" operator="containsText" text="Deferred">
      <formula>NOT(ISERROR(SEARCH("Deferred",G69)))</formula>
    </cfRule>
    <cfRule type="containsText" dxfId="2778" priority="3132" operator="containsText" text="Deleted">
      <formula>NOT(ISERROR(SEARCH("Deleted",G69)))</formula>
    </cfRule>
    <cfRule type="containsText" dxfId="2777" priority="3133" operator="containsText" text="In Danger of Falling Behind Target">
      <formula>NOT(ISERROR(SEARCH("In Danger of Falling Behind Target",G69)))</formula>
    </cfRule>
    <cfRule type="containsText" dxfId="2776" priority="3134" operator="containsText" text="Not yet due">
      <formula>NOT(ISERROR(SEARCH("Not yet due",G69)))</formula>
    </cfRule>
    <cfRule type="containsText" dxfId="2775" priority="3135" operator="containsText" text="Update not Provided">
      <formula>NOT(ISERROR(SEARCH("Update not Provided",G69)))</formula>
    </cfRule>
  </conditionalFormatting>
  <conditionalFormatting sqref="G69">
    <cfRule type="containsText" dxfId="2774" priority="3064" operator="containsText" text="On track to be achieved">
      <formula>NOT(ISERROR(SEARCH("On track to be achieved",G69)))</formula>
    </cfRule>
    <cfRule type="containsText" dxfId="2773" priority="3065" operator="containsText" text="Deferred">
      <formula>NOT(ISERROR(SEARCH("Deferred",G69)))</formula>
    </cfRule>
    <cfRule type="containsText" dxfId="2772" priority="3066" operator="containsText" text="Deleted">
      <formula>NOT(ISERROR(SEARCH("Deleted",G69)))</formula>
    </cfRule>
    <cfRule type="containsText" dxfId="2771" priority="3067" operator="containsText" text="In Danger of Falling Behind Target">
      <formula>NOT(ISERROR(SEARCH("In Danger of Falling Behind Target",G69)))</formula>
    </cfRule>
    <cfRule type="containsText" dxfId="2770" priority="3068" operator="containsText" text="Not yet due">
      <formula>NOT(ISERROR(SEARCH("Not yet due",G69)))</formula>
    </cfRule>
    <cfRule type="containsText" dxfId="2769" priority="3069" operator="containsText" text="Update not Provided">
      <formula>NOT(ISERROR(SEARCH("Update not Provided",G69)))</formula>
    </cfRule>
    <cfRule type="containsText" dxfId="2768" priority="3070" operator="containsText" text="Not yet due">
      <formula>NOT(ISERROR(SEARCH("Not yet due",G69)))</formula>
    </cfRule>
    <cfRule type="containsText" dxfId="2767" priority="3071" operator="containsText" text="Completed Behind Schedule">
      <formula>NOT(ISERROR(SEARCH("Completed Behind Schedule",G69)))</formula>
    </cfRule>
    <cfRule type="containsText" dxfId="2766" priority="3072" operator="containsText" text="Off Target">
      <formula>NOT(ISERROR(SEARCH("Off Target",G69)))</formula>
    </cfRule>
    <cfRule type="containsText" dxfId="2765" priority="3073" operator="containsText" text="On Track to be Achieved">
      <formula>NOT(ISERROR(SEARCH("On Track to be Achieved",G69)))</formula>
    </cfRule>
    <cfRule type="containsText" dxfId="2764" priority="3074" operator="containsText" text="Fully Achieved">
      <formula>NOT(ISERROR(SEARCH("Fully Achieved",G69)))</formula>
    </cfRule>
    <cfRule type="containsText" dxfId="2763" priority="3075" operator="containsText" text="Not yet due">
      <formula>NOT(ISERROR(SEARCH("Not yet due",G69)))</formula>
    </cfRule>
    <cfRule type="containsText" dxfId="2762" priority="3076" operator="containsText" text="Not Yet Due">
      <formula>NOT(ISERROR(SEARCH("Not Yet Due",G69)))</formula>
    </cfRule>
    <cfRule type="containsText" dxfId="2761" priority="3077" operator="containsText" text="Deferred">
      <formula>NOT(ISERROR(SEARCH("Deferred",G69)))</formula>
    </cfRule>
    <cfRule type="containsText" dxfId="2760" priority="3078" operator="containsText" text="Deleted">
      <formula>NOT(ISERROR(SEARCH("Deleted",G69)))</formula>
    </cfRule>
    <cfRule type="containsText" dxfId="2759" priority="3079" operator="containsText" text="In Danger of Falling Behind Target">
      <formula>NOT(ISERROR(SEARCH("In Danger of Falling Behind Target",G69)))</formula>
    </cfRule>
    <cfRule type="containsText" dxfId="2758" priority="3080" operator="containsText" text="Not yet due">
      <formula>NOT(ISERROR(SEARCH("Not yet due",G69)))</formula>
    </cfRule>
    <cfRule type="containsText" dxfId="2757" priority="3081" operator="containsText" text="Completed Behind Schedule">
      <formula>NOT(ISERROR(SEARCH("Completed Behind Schedule",G69)))</formula>
    </cfRule>
    <cfRule type="containsText" dxfId="2756" priority="3082" operator="containsText" text="Off Target">
      <formula>NOT(ISERROR(SEARCH("Off Target",G69)))</formula>
    </cfRule>
    <cfRule type="containsText" dxfId="2755" priority="3083" operator="containsText" text="In Danger of Falling Behind Target">
      <formula>NOT(ISERROR(SEARCH("In Danger of Falling Behind Target",G69)))</formula>
    </cfRule>
    <cfRule type="containsText" dxfId="2754" priority="3084" operator="containsText" text="On Track to be Achieved">
      <formula>NOT(ISERROR(SEARCH("On Track to be Achieved",G69)))</formula>
    </cfRule>
    <cfRule type="containsText" dxfId="2753" priority="3085" operator="containsText" text="Fully Achieved">
      <formula>NOT(ISERROR(SEARCH("Fully Achieved",G69)))</formula>
    </cfRule>
    <cfRule type="containsText" dxfId="2752" priority="3086" operator="containsText" text="Update not Provided">
      <formula>NOT(ISERROR(SEARCH("Update not Provided",G69)))</formula>
    </cfRule>
    <cfRule type="containsText" dxfId="2751" priority="3087" operator="containsText" text="Not yet due">
      <formula>NOT(ISERROR(SEARCH("Not yet due",G69)))</formula>
    </cfRule>
    <cfRule type="containsText" dxfId="2750" priority="3088" operator="containsText" text="Completed Behind Schedule">
      <formula>NOT(ISERROR(SEARCH("Completed Behind Schedule",G69)))</formula>
    </cfRule>
    <cfRule type="containsText" dxfId="2749" priority="3089" operator="containsText" text="Off Target">
      <formula>NOT(ISERROR(SEARCH("Off Target",G69)))</formula>
    </cfRule>
    <cfRule type="containsText" dxfId="2748" priority="3090" operator="containsText" text="In Danger of Falling Behind Target">
      <formula>NOT(ISERROR(SEARCH("In Danger of Falling Behind Target",G69)))</formula>
    </cfRule>
    <cfRule type="containsText" dxfId="2747" priority="3091" operator="containsText" text="On Track to be Achieved">
      <formula>NOT(ISERROR(SEARCH("On Track to be Achieved",G69)))</formula>
    </cfRule>
    <cfRule type="containsText" dxfId="2746" priority="3092" operator="containsText" text="Fully Achieved">
      <formula>NOT(ISERROR(SEARCH("Fully Achieved",G69)))</formula>
    </cfRule>
    <cfRule type="containsText" dxfId="2745" priority="3093" operator="containsText" text="Fully Achieved">
      <formula>NOT(ISERROR(SEARCH("Fully Achieved",G69)))</formula>
    </cfRule>
    <cfRule type="containsText" dxfId="2744" priority="3094" operator="containsText" text="Fully Achieved">
      <formula>NOT(ISERROR(SEARCH("Fully Achieved",G69)))</formula>
    </cfRule>
    <cfRule type="containsText" dxfId="2743" priority="3095" operator="containsText" text="Deferred">
      <formula>NOT(ISERROR(SEARCH("Deferred",G69)))</formula>
    </cfRule>
    <cfRule type="containsText" dxfId="2742" priority="3096" operator="containsText" text="Deleted">
      <formula>NOT(ISERROR(SEARCH("Deleted",G69)))</formula>
    </cfRule>
    <cfRule type="containsText" dxfId="2741" priority="3097" operator="containsText" text="In Danger of Falling Behind Target">
      <formula>NOT(ISERROR(SEARCH("In Danger of Falling Behind Target",G69)))</formula>
    </cfRule>
    <cfRule type="containsText" dxfId="2740" priority="3098" operator="containsText" text="Not yet due">
      <formula>NOT(ISERROR(SEARCH("Not yet due",G69)))</formula>
    </cfRule>
    <cfRule type="containsText" dxfId="2739" priority="3099" operator="containsText" text="Update not Provided">
      <formula>NOT(ISERROR(SEARCH("Update not Provided",G69)))</formula>
    </cfRule>
  </conditionalFormatting>
  <conditionalFormatting sqref="G69">
    <cfRule type="containsText" dxfId="2738" priority="3028" operator="containsText" text="On track to be achieved">
      <formula>NOT(ISERROR(SEARCH("On track to be achieved",G69)))</formula>
    </cfRule>
    <cfRule type="containsText" dxfId="2737" priority="3029" operator="containsText" text="Deferred">
      <formula>NOT(ISERROR(SEARCH("Deferred",G69)))</formula>
    </cfRule>
    <cfRule type="containsText" dxfId="2736" priority="3030" operator="containsText" text="Deleted">
      <formula>NOT(ISERROR(SEARCH("Deleted",G69)))</formula>
    </cfRule>
    <cfRule type="containsText" dxfId="2735" priority="3031" operator="containsText" text="In Danger of Falling Behind Target">
      <formula>NOT(ISERROR(SEARCH("In Danger of Falling Behind Target",G69)))</formula>
    </cfRule>
    <cfRule type="containsText" dxfId="2734" priority="3032" operator="containsText" text="Not yet due">
      <formula>NOT(ISERROR(SEARCH("Not yet due",G69)))</formula>
    </cfRule>
    <cfRule type="containsText" dxfId="2733" priority="3033" operator="containsText" text="Update not Provided">
      <formula>NOT(ISERROR(SEARCH("Update not Provided",G69)))</formula>
    </cfRule>
    <cfRule type="containsText" dxfId="2732" priority="3034" operator="containsText" text="Not yet due">
      <formula>NOT(ISERROR(SEARCH("Not yet due",G69)))</formula>
    </cfRule>
    <cfRule type="containsText" dxfId="2731" priority="3035" operator="containsText" text="Completed Behind Schedule">
      <formula>NOT(ISERROR(SEARCH("Completed Behind Schedule",G69)))</formula>
    </cfRule>
    <cfRule type="containsText" dxfId="2730" priority="3036" operator="containsText" text="Off Target">
      <formula>NOT(ISERROR(SEARCH("Off Target",G69)))</formula>
    </cfRule>
    <cfRule type="containsText" dxfId="2729" priority="3037" operator="containsText" text="On Track to be Achieved">
      <formula>NOT(ISERROR(SEARCH("On Track to be Achieved",G69)))</formula>
    </cfRule>
    <cfRule type="containsText" dxfId="2728" priority="3038" operator="containsText" text="Fully Achieved">
      <formula>NOT(ISERROR(SEARCH("Fully Achieved",G69)))</formula>
    </cfRule>
    <cfRule type="containsText" dxfId="2727" priority="3039" operator="containsText" text="Not yet due">
      <formula>NOT(ISERROR(SEARCH("Not yet due",G69)))</formula>
    </cfRule>
    <cfRule type="containsText" dxfId="2726" priority="3040" operator="containsText" text="Not Yet Due">
      <formula>NOT(ISERROR(SEARCH("Not Yet Due",G69)))</formula>
    </cfRule>
    <cfRule type="containsText" dxfId="2725" priority="3041" operator="containsText" text="Deferred">
      <formula>NOT(ISERROR(SEARCH("Deferred",G69)))</formula>
    </cfRule>
    <cfRule type="containsText" dxfId="2724" priority="3042" operator="containsText" text="Deleted">
      <formula>NOT(ISERROR(SEARCH("Deleted",G69)))</formula>
    </cfRule>
    <cfRule type="containsText" dxfId="2723" priority="3043" operator="containsText" text="In Danger of Falling Behind Target">
      <formula>NOT(ISERROR(SEARCH("In Danger of Falling Behind Target",G69)))</formula>
    </cfRule>
    <cfRule type="containsText" dxfId="2722" priority="3044" operator="containsText" text="Not yet due">
      <formula>NOT(ISERROR(SEARCH("Not yet due",G69)))</formula>
    </cfRule>
    <cfRule type="containsText" dxfId="2721" priority="3045" operator="containsText" text="Completed Behind Schedule">
      <formula>NOT(ISERROR(SEARCH("Completed Behind Schedule",G69)))</formula>
    </cfRule>
    <cfRule type="containsText" dxfId="2720" priority="3046" operator="containsText" text="Off Target">
      <formula>NOT(ISERROR(SEARCH("Off Target",G69)))</formula>
    </cfRule>
    <cfRule type="containsText" dxfId="2719" priority="3047" operator="containsText" text="In Danger of Falling Behind Target">
      <formula>NOT(ISERROR(SEARCH("In Danger of Falling Behind Target",G69)))</formula>
    </cfRule>
    <cfRule type="containsText" dxfId="2718" priority="3048" operator="containsText" text="On Track to be Achieved">
      <formula>NOT(ISERROR(SEARCH("On Track to be Achieved",G69)))</formula>
    </cfRule>
    <cfRule type="containsText" dxfId="2717" priority="3049" operator="containsText" text="Fully Achieved">
      <formula>NOT(ISERROR(SEARCH("Fully Achieved",G69)))</formula>
    </cfRule>
    <cfRule type="containsText" dxfId="2716" priority="3050" operator="containsText" text="Update not Provided">
      <formula>NOT(ISERROR(SEARCH("Update not Provided",G69)))</formula>
    </cfRule>
    <cfRule type="containsText" dxfId="2715" priority="3051" operator="containsText" text="Not yet due">
      <formula>NOT(ISERROR(SEARCH("Not yet due",G69)))</formula>
    </cfRule>
    <cfRule type="containsText" dxfId="2714" priority="3052" operator="containsText" text="Completed Behind Schedule">
      <formula>NOT(ISERROR(SEARCH("Completed Behind Schedule",G69)))</formula>
    </cfRule>
    <cfRule type="containsText" dxfId="2713" priority="3053" operator="containsText" text="Off Target">
      <formula>NOT(ISERROR(SEARCH("Off Target",G69)))</formula>
    </cfRule>
    <cfRule type="containsText" dxfId="2712" priority="3054" operator="containsText" text="In Danger of Falling Behind Target">
      <formula>NOT(ISERROR(SEARCH("In Danger of Falling Behind Target",G69)))</formula>
    </cfRule>
    <cfRule type="containsText" dxfId="2711" priority="3055" operator="containsText" text="On Track to be Achieved">
      <formula>NOT(ISERROR(SEARCH("On Track to be Achieved",G69)))</formula>
    </cfRule>
    <cfRule type="containsText" dxfId="2710" priority="3056" operator="containsText" text="Fully Achieved">
      <formula>NOT(ISERROR(SEARCH("Fully Achieved",G69)))</formula>
    </cfRule>
    <cfRule type="containsText" dxfId="2709" priority="3057" operator="containsText" text="Fully Achieved">
      <formula>NOT(ISERROR(SEARCH("Fully Achieved",G69)))</formula>
    </cfRule>
    <cfRule type="containsText" dxfId="2708" priority="3058" operator="containsText" text="Fully Achieved">
      <formula>NOT(ISERROR(SEARCH("Fully Achieved",G69)))</formula>
    </cfRule>
    <cfRule type="containsText" dxfId="2707" priority="3059" operator="containsText" text="Deferred">
      <formula>NOT(ISERROR(SEARCH("Deferred",G69)))</formula>
    </cfRule>
    <cfRule type="containsText" dxfId="2706" priority="3060" operator="containsText" text="Deleted">
      <formula>NOT(ISERROR(SEARCH("Deleted",G69)))</formula>
    </cfRule>
    <cfRule type="containsText" dxfId="2705" priority="3061" operator="containsText" text="In Danger of Falling Behind Target">
      <formula>NOT(ISERROR(SEARCH("In Danger of Falling Behind Target",G69)))</formula>
    </cfRule>
    <cfRule type="containsText" dxfId="2704" priority="3062" operator="containsText" text="Not yet due">
      <formula>NOT(ISERROR(SEARCH("Not yet due",G69)))</formula>
    </cfRule>
    <cfRule type="containsText" dxfId="2703" priority="3063" operator="containsText" text="Update not Provided">
      <formula>NOT(ISERROR(SEARCH("Update not Provided",G69)))</formula>
    </cfRule>
  </conditionalFormatting>
  <conditionalFormatting sqref="G70:G71">
    <cfRule type="containsText" dxfId="2702" priority="2992" operator="containsText" text="On track to be achieved">
      <formula>NOT(ISERROR(SEARCH("On track to be achieved",G70)))</formula>
    </cfRule>
    <cfRule type="containsText" dxfId="2701" priority="2993" operator="containsText" text="Deferred">
      <formula>NOT(ISERROR(SEARCH("Deferred",G70)))</formula>
    </cfRule>
    <cfRule type="containsText" dxfId="2700" priority="2994" operator="containsText" text="Deleted">
      <formula>NOT(ISERROR(SEARCH("Deleted",G70)))</formula>
    </cfRule>
    <cfRule type="containsText" dxfId="2699" priority="2995" operator="containsText" text="In Danger of Falling Behind Target">
      <formula>NOT(ISERROR(SEARCH("In Danger of Falling Behind Target",G70)))</formula>
    </cfRule>
    <cfRule type="containsText" dxfId="2698" priority="2996" operator="containsText" text="Not yet due">
      <formula>NOT(ISERROR(SEARCH("Not yet due",G70)))</formula>
    </cfRule>
    <cfRule type="containsText" dxfId="2697" priority="2997" operator="containsText" text="Update not Provided">
      <formula>NOT(ISERROR(SEARCH("Update not Provided",G70)))</formula>
    </cfRule>
    <cfRule type="containsText" dxfId="2696" priority="2998" operator="containsText" text="Not yet due">
      <formula>NOT(ISERROR(SEARCH("Not yet due",G70)))</formula>
    </cfRule>
    <cfRule type="containsText" dxfId="2695" priority="2999" operator="containsText" text="Completed Behind Schedule">
      <formula>NOT(ISERROR(SEARCH("Completed Behind Schedule",G70)))</formula>
    </cfRule>
    <cfRule type="containsText" dxfId="2694" priority="3000" operator="containsText" text="Off Target">
      <formula>NOT(ISERROR(SEARCH("Off Target",G70)))</formula>
    </cfRule>
    <cfRule type="containsText" dxfId="2693" priority="3001" operator="containsText" text="On Track to be Achieved">
      <formula>NOT(ISERROR(SEARCH("On Track to be Achieved",G70)))</formula>
    </cfRule>
    <cfRule type="containsText" dxfId="2692" priority="3002" operator="containsText" text="Fully Achieved">
      <formula>NOT(ISERROR(SEARCH("Fully Achieved",G70)))</formula>
    </cfRule>
    <cfRule type="containsText" dxfId="2691" priority="3003" operator="containsText" text="Not yet due">
      <formula>NOT(ISERROR(SEARCH("Not yet due",G70)))</formula>
    </cfRule>
    <cfRule type="containsText" dxfId="2690" priority="3004" operator="containsText" text="Not Yet Due">
      <formula>NOT(ISERROR(SEARCH("Not Yet Due",G70)))</formula>
    </cfRule>
    <cfRule type="containsText" dxfId="2689" priority="3005" operator="containsText" text="Deferred">
      <formula>NOT(ISERROR(SEARCH("Deferred",G70)))</formula>
    </cfRule>
    <cfRule type="containsText" dxfId="2688" priority="3006" operator="containsText" text="Deleted">
      <formula>NOT(ISERROR(SEARCH("Deleted",G70)))</formula>
    </cfRule>
    <cfRule type="containsText" dxfId="2687" priority="3007" operator="containsText" text="In Danger of Falling Behind Target">
      <formula>NOT(ISERROR(SEARCH("In Danger of Falling Behind Target",G70)))</formula>
    </cfRule>
    <cfRule type="containsText" dxfId="2686" priority="3008" operator="containsText" text="Not yet due">
      <formula>NOT(ISERROR(SEARCH("Not yet due",G70)))</formula>
    </cfRule>
    <cfRule type="containsText" dxfId="2685" priority="3009" operator="containsText" text="Completed Behind Schedule">
      <formula>NOT(ISERROR(SEARCH("Completed Behind Schedule",G70)))</formula>
    </cfRule>
    <cfRule type="containsText" dxfId="2684" priority="3010" operator="containsText" text="Off Target">
      <formula>NOT(ISERROR(SEARCH("Off Target",G70)))</formula>
    </cfRule>
    <cfRule type="containsText" dxfId="2683" priority="3011" operator="containsText" text="In Danger of Falling Behind Target">
      <formula>NOT(ISERROR(SEARCH("In Danger of Falling Behind Target",G70)))</formula>
    </cfRule>
    <cfRule type="containsText" dxfId="2682" priority="3012" operator="containsText" text="On Track to be Achieved">
      <formula>NOT(ISERROR(SEARCH("On Track to be Achieved",G70)))</formula>
    </cfRule>
    <cfRule type="containsText" dxfId="2681" priority="3013" operator="containsText" text="Fully Achieved">
      <formula>NOT(ISERROR(SEARCH("Fully Achieved",G70)))</formula>
    </cfRule>
    <cfRule type="containsText" dxfId="2680" priority="3014" operator="containsText" text="Update not Provided">
      <formula>NOT(ISERROR(SEARCH("Update not Provided",G70)))</formula>
    </cfRule>
    <cfRule type="containsText" dxfId="2679" priority="3015" operator="containsText" text="Not yet due">
      <formula>NOT(ISERROR(SEARCH("Not yet due",G70)))</formula>
    </cfRule>
    <cfRule type="containsText" dxfId="2678" priority="3016" operator="containsText" text="Completed Behind Schedule">
      <formula>NOT(ISERROR(SEARCH("Completed Behind Schedule",G70)))</formula>
    </cfRule>
    <cfRule type="containsText" dxfId="2677" priority="3017" operator="containsText" text="Off Target">
      <formula>NOT(ISERROR(SEARCH("Off Target",G70)))</formula>
    </cfRule>
    <cfRule type="containsText" dxfId="2676" priority="3018" operator="containsText" text="In Danger of Falling Behind Target">
      <formula>NOT(ISERROR(SEARCH("In Danger of Falling Behind Target",G70)))</formula>
    </cfRule>
    <cfRule type="containsText" dxfId="2675" priority="3019" operator="containsText" text="On Track to be Achieved">
      <formula>NOT(ISERROR(SEARCH("On Track to be Achieved",G70)))</formula>
    </cfRule>
    <cfRule type="containsText" dxfId="2674" priority="3020" operator="containsText" text="Fully Achieved">
      <formula>NOT(ISERROR(SEARCH("Fully Achieved",G70)))</formula>
    </cfRule>
    <cfRule type="containsText" dxfId="2673" priority="3021" operator="containsText" text="Fully Achieved">
      <formula>NOT(ISERROR(SEARCH("Fully Achieved",G70)))</formula>
    </cfRule>
    <cfRule type="containsText" dxfId="2672" priority="3022" operator="containsText" text="Fully Achieved">
      <formula>NOT(ISERROR(SEARCH("Fully Achieved",G70)))</formula>
    </cfRule>
    <cfRule type="containsText" dxfId="2671" priority="3023" operator="containsText" text="Deferred">
      <formula>NOT(ISERROR(SEARCH("Deferred",G70)))</formula>
    </cfRule>
    <cfRule type="containsText" dxfId="2670" priority="3024" operator="containsText" text="Deleted">
      <formula>NOT(ISERROR(SEARCH("Deleted",G70)))</formula>
    </cfRule>
    <cfRule type="containsText" dxfId="2669" priority="3025" operator="containsText" text="In Danger of Falling Behind Target">
      <formula>NOT(ISERROR(SEARCH("In Danger of Falling Behind Target",G70)))</formula>
    </cfRule>
    <cfRule type="containsText" dxfId="2668" priority="3026" operator="containsText" text="Not yet due">
      <formula>NOT(ISERROR(SEARCH("Not yet due",G70)))</formula>
    </cfRule>
    <cfRule type="containsText" dxfId="2667" priority="3027" operator="containsText" text="Update not Provided">
      <formula>NOT(ISERROR(SEARCH("Update not Provided",G70)))</formula>
    </cfRule>
  </conditionalFormatting>
  <conditionalFormatting sqref="G70:G71">
    <cfRule type="containsText" dxfId="2666" priority="2956" operator="containsText" text="On track to be achieved">
      <formula>NOT(ISERROR(SEARCH("On track to be achieved",G70)))</formula>
    </cfRule>
    <cfRule type="containsText" dxfId="2665" priority="2957" operator="containsText" text="Deferred">
      <formula>NOT(ISERROR(SEARCH("Deferred",G70)))</formula>
    </cfRule>
    <cfRule type="containsText" dxfId="2664" priority="2958" operator="containsText" text="Deleted">
      <formula>NOT(ISERROR(SEARCH("Deleted",G70)))</formula>
    </cfRule>
    <cfRule type="containsText" dxfId="2663" priority="2959" operator="containsText" text="In Danger of Falling Behind Target">
      <formula>NOT(ISERROR(SEARCH("In Danger of Falling Behind Target",G70)))</formula>
    </cfRule>
    <cfRule type="containsText" dxfId="2662" priority="2960" operator="containsText" text="Not yet due">
      <formula>NOT(ISERROR(SEARCH("Not yet due",G70)))</formula>
    </cfRule>
    <cfRule type="containsText" dxfId="2661" priority="2961" operator="containsText" text="Update not Provided">
      <formula>NOT(ISERROR(SEARCH("Update not Provided",G70)))</formula>
    </cfRule>
    <cfRule type="containsText" dxfId="2660" priority="2962" operator="containsText" text="Not yet due">
      <formula>NOT(ISERROR(SEARCH("Not yet due",G70)))</formula>
    </cfRule>
    <cfRule type="containsText" dxfId="2659" priority="2963" operator="containsText" text="Completed Behind Schedule">
      <formula>NOT(ISERROR(SEARCH("Completed Behind Schedule",G70)))</formula>
    </cfRule>
    <cfRule type="containsText" dxfId="2658" priority="2964" operator="containsText" text="Off Target">
      <formula>NOT(ISERROR(SEARCH("Off Target",G70)))</formula>
    </cfRule>
    <cfRule type="containsText" dxfId="2657" priority="2965" operator="containsText" text="On Track to be Achieved">
      <formula>NOT(ISERROR(SEARCH("On Track to be Achieved",G70)))</formula>
    </cfRule>
    <cfRule type="containsText" dxfId="2656" priority="2966" operator="containsText" text="Fully Achieved">
      <formula>NOT(ISERROR(SEARCH("Fully Achieved",G70)))</formula>
    </cfRule>
    <cfRule type="containsText" dxfId="2655" priority="2967" operator="containsText" text="Not yet due">
      <formula>NOT(ISERROR(SEARCH("Not yet due",G70)))</formula>
    </cfRule>
    <cfRule type="containsText" dxfId="2654" priority="2968" operator="containsText" text="Not Yet Due">
      <formula>NOT(ISERROR(SEARCH("Not Yet Due",G70)))</formula>
    </cfRule>
    <cfRule type="containsText" dxfId="2653" priority="2969" operator="containsText" text="Deferred">
      <formula>NOT(ISERROR(SEARCH("Deferred",G70)))</formula>
    </cfRule>
    <cfRule type="containsText" dxfId="2652" priority="2970" operator="containsText" text="Deleted">
      <formula>NOT(ISERROR(SEARCH("Deleted",G70)))</formula>
    </cfRule>
    <cfRule type="containsText" dxfId="2651" priority="2971" operator="containsText" text="In Danger of Falling Behind Target">
      <formula>NOT(ISERROR(SEARCH("In Danger of Falling Behind Target",G70)))</formula>
    </cfRule>
    <cfRule type="containsText" dxfId="2650" priority="2972" operator="containsText" text="Not yet due">
      <formula>NOT(ISERROR(SEARCH("Not yet due",G70)))</formula>
    </cfRule>
    <cfRule type="containsText" dxfId="2649" priority="2973" operator="containsText" text="Completed Behind Schedule">
      <formula>NOT(ISERROR(SEARCH("Completed Behind Schedule",G70)))</formula>
    </cfRule>
    <cfRule type="containsText" dxfId="2648" priority="2974" operator="containsText" text="Off Target">
      <formula>NOT(ISERROR(SEARCH("Off Target",G70)))</formula>
    </cfRule>
    <cfRule type="containsText" dxfId="2647" priority="2975" operator="containsText" text="In Danger of Falling Behind Target">
      <formula>NOT(ISERROR(SEARCH("In Danger of Falling Behind Target",G70)))</formula>
    </cfRule>
    <cfRule type="containsText" dxfId="2646" priority="2976" operator="containsText" text="On Track to be Achieved">
      <formula>NOT(ISERROR(SEARCH("On Track to be Achieved",G70)))</formula>
    </cfRule>
    <cfRule type="containsText" dxfId="2645" priority="2977" operator="containsText" text="Fully Achieved">
      <formula>NOT(ISERROR(SEARCH("Fully Achieved",G70)))</formula>
    </cfRule>
    <cfRule type="containsText" dxfId="2644" priority="2978" operator="containsText" text="Update not Provided">
      <formula>NOT(ISERROR(SEARCH("Update not Provided",G70)))</formula>
    </cfRule>
    <cfRule type="containsText" dxfId="2643" priority="2979" operator="containsText" text="Not yet due">
      <formula>NOT(ISERROR(SEARCH("Not yet due",G70)))</formula>
    </cfRule>
    <cfRule type="containsText" dxfId="2642" priority="2980" operator="containsText" text="Completed Behind Schedule">
      <formula>NOT(ISERROR(SEARCH("Completed Behind Schedule",G70)))</formula>
    </cfRule>
    <cfRule type="containsText" dxfId="2641" priority="2981" operator="containsText" text="Off Target">
      <formula>NOT(ISERROR(SEARCH("Off Target",G70)))</formula>
    </cfRule>
    <cfRule type="containsText" dxfId="2640" priority="2982" operator="containsText" text="In Danger of Falling Behind Target">
      <formula>NOT(ISERROR(SEARCH("In Danger of Falling Behind Target",G70)))</formula>
    </cfRule>
    <cfRule type="containsText" dxfId="2639" priority="2983" operator="containsText" text="On Track to be Achieved">
      <formula>NOT(ISERROR(SEARCH("On Track to be Achieved",G70)))</formula>
    </cfRule>
    <cfRule type="containsText" dxfId="2638" priority="2984" operator="containsText" text="Fully Achieved">
      <formula>NOT(ISERROR(SEARCH("Fully Achieved",G70)))</formula>
    </cfRule>
    <cfRule type="containsText" dxfId="2637" priority="2985" operator="containsText" text="Fully Achieved">
      <formula>NOT(ISERROR(SEARCH("Fully Achieved",G70)))</formula>
    </cfRule>
    <cfRule type="containsText" dxfId="2636" priority="2986" operator="containsText" text="Fully Achieved">
      <formula>NOT(ISERROR(SEARCH("Fully Achieved",G70)))</formula>
    </cfRule>
    <cfRule type="containsText" dxfId="2635" priority="2987" operator="containsText" text="Deferred">
      <formula>NOT(ISERROR(SEARCH("Deferred",G70)))</formula>
    </cfRule>
    <cfRule type="containsText" dxfId="2634" priority="2988" operator="containsText" text="Deleted">
      <formula>NOT(ISERROR(SEARCH("Deleted",G70)))</formula>
    </cfRule>
    <cfRule type="containsText" dxfId="2633" priority="2989" operator="containsText" text="In Danger of Falling Behind Target">
      <formula>NOT(ISERROR(SEARCH("In Danger of Falling Behind Target",G70)))</formula>
    </cfRule>
    <cfRule type="containsText" dxfId="2632" priority="2990" operator="containsText" text="Not yet due">
      <formula>NOT(ISERROR(SEARCH("Not yet due",G70)))</formula>
    </cfRule>
    <cfRule type="containsText" dxfId="2631" priority="2991" operator="containsText" text="Update not Provided">
      <formula>NOT(ISERROR(SEARCH("Update not Provided",G70)))</formula>
    </cfRule>
  </conditionalFormatting>
  <conditionalFormatting sqref="G70:G71">
    <cfRule type="containsText" dxfId="2630" priority="2920" operator="containsText" text="On track to be achieved">
      <formula>NOT(ISERROR(SEARCH("On track to be achieved",G70)))</formula>
    </cfRule>
    <cfRule type="containsText" dxfId="2629" priority="2921" operator="containsText" text="Deferred">
      <formula>NOT(ISERROR(SEARCH("Deferred",G70)))</formula>
    </cfRule>
    <cfRule type="containsText" dxfId="2628" priority="2922" operator="containsText" text="Deleted">
      <formula>NOT(ISERROR(SEARCH("Deleted",G70)))</formula>
    </cfRule>
    <cfRule type="containsText" dxfId="2627" priority="2923" operator="containsText" text="In Danger of Falling Behind Target">
      <formula>NOT(ISERROR(SEARCH("In Danger of Falling Behind Target",G70)))</formula>
    </cfRule>
    <cfRule type="containsText" dxfId="2626" priority="2924" operator="containsText" text="Not yet due">
      <formula>NOT(ISERROR(SEARCH("Not yet due",G70)))</formula>
    </cfRule>
    <cfRule type="containsText" dxfId="2625" priority="2925" operator="containsText" text="Update not Provided">
      <formula>NOT(ISERROR(SEARCH("Update not Provided",G70)))</formula>
    </cfRule>
    <cfRule type="containsText" dxfId="2624" priority="2926" operator="containsText" text="Not yet due">
      <formula>NOT(ISERROR(SEARCH("Not yet due",G70)))</formula>
    </cfRule>
    <cfRule type="containsText" dxfId="2623" priority="2927" operator="containsText" text="Completed Behind Schedule">
      <formula>NOT(ISERROR(SEARCH("Completed Behind Schedule",G70)))</formula>
    </cfRule>
    <cfRule type="containsText" dxfId="2622" priority="2928" operator="containsText" text="Off Target">
      <formula>NOT(ISERROR(SEARCH("Off Target",G70)))</formula>
    </cfRule>
    <cfRule type="containsText" dxfId="2621" priority="2929" operator="containsText" text="On Track to be Achieved">
      <formula>NOT(ISERROR(SEARCH("On Track to be Achieved",G70)))</formula>
    </cfRule>
    <cfRule type="containsText" dxfId="2620" priority="2930" operator="containsText" text="Fully Achieved">
      <formula>NOT(ISERROR(SEARCH("Fully Achieved",G70)))</formula>
    </cfRule>
    <cfRule type="containsText" dxfId="2619" priority="2931" operator="containsText" text="Not yet due">
      <formula>NOT(ISERROR(SEARCH("Not yet due",G70)))</formula>
    </cfRule>
    <cfRule type="containsText" dxfId="2618" priority="2932" operator="containsText" text="Not Yet Due">
      <formula>NOT(ISERROR(SEARCH("Not Yet Due",G70)))</formula>
    </cfRule>
    <cfRule type="containsText" dxfId="2617" priority="2933" operator="containsText" text="Deferred">
      <formula>NOT(ISERROR(SEARCH("Deferred",G70)))</formula>
    </cfRule>
    <cfRule type="containsText" dxfId="2616" priority="2934" operator="containsText" text="Deleted">
      <formula>NOT(ISERROR(SEARCH("Deleted",G70)))</formula>
    </cfRule>
    <cfRule type="containsText" dxfId="2615" priority="2935" operator="containsText" text="In Danger of Falling Behind Target">
      <formula>NOT(ISERROR(SEARCH("In Danger of Falling Behind Target",G70)))</formula>
    </cfRule>
    <cfRule type="containsText" dxfId="2614" priority="2936" operator="containsText" text="Not yet due">
      <formula>NOT(ISERROR(SEARCH("Not yet due",G70)))</formula>
    </cfRule>
    <cfRule type="containsText" dxfId="2613" priority="2937" operator="containsText" text="Completed Behind Schedule">
      <formula>NOT(ISERROR(SEARCH("Completed Behind Schedule",G70)))</formula>
    </cfRule>
    <cfRule type="containsText" dxfId="2612" priority="2938" operator="containsText" text="Off Target">
      <formula>NOT(ISERROR(SEARCH("Off Target",G70)))</formula>
    </cfRule>
    <cfRule type="containsText" dxfId="2611" priority="2939" operator="containsText" text="In Danger of Falling Behind Target">
      <formula>NOT(ISERROR(SEARCH("In Danger of Falling Behind Target",G70)))</formula>
    </cfRule>
    <cfRule type="containsText" dxfId="2610" priority="2940" operator="containsText" text="On Track to be Achieved">
      <formula>NOT(ISERROR(SEARCH("On Track to be Achieved",G70)))</formula>
    </cfRule>
    <cfRule type="containsText" dxfId="2609" priority="2941" operator="containsText" text="Fully Achieved">
      <formula>NOT(ISERROR(SEARCH("Fully Achieved",G70)))</formula>
    </cfRule>
    <cfRule type="containsText" dxfId="2608" priority="2942" operator="containsText" text="Update not Provided">
      <formula>NOT(ISERROR(SEARCH("Update not Provided",G70)))</formula>
    </cfRule>
    <cfRule type="containsText" dxfId="2607" priority="2943" operator="containsText" text="Not yet due">
      <formula>NOT(ISERROR(SEARCH("Not yet due",G70)))</formula>
    </cfRule>
    <cfRule type="containsText" dxfId="2606" priority="2944" operator="containsText" text="Completed Behind Schedule">
      <formula>NOT(ISERROR(SEARCH("Completed Behind Schedule",G70)))</formula>
    </cfRule>
    <cfRule type="containsText" dxfId="2605" priority="2945" operator="containsText" text="Off Target">
      <formula>NOT(ISERROR(SEARCH("Off Target",G70)))</formula>
    </cfRule>
    <cfRule type="containsText" dxfId="2604" priority="2946" operator="containsText" text="In Danger of Falling Behind Target">
      <formula>NOT(ISERROR(SEARCH("In Danger of Falling Behind Target",G70)))</formula>
    </cfRule>
    <cfRule type="containsText" dxfId="2603" priority="2947" operator="containsText" text="On Track to be Achieved">
      <formula>NOT(ISERROR(SEARCH("On Track to be Achieved",G70)))</formula>
    </cfRule>
    <cfRule type="containsText" dxfId="2602" priority="2948" operator="containsText" text="Fully Achieved">
      <formula>NOT(ISERROR(SEARCH("Fully Achieved",G70)))</formula>
    </cfRule>
    <cfRule type="containsText" dxfId="2601" priority="2949" operator="containsText" text="Fully Achieved">
      <formula>NOT(ISERROR(SEARCH("Fully Achieved",G70)))</formula>
    </cfRule>
    <cfRule type="containsText" dxfId="2600" priority="2950" operator="containsText" text="Fully Achieved">
      <formula>NOT(ISERROR(SEARCH("Fully Achieved",G70)))</formula>
    </cfRule>
    <cfRule type="containsText" dxfId="2599" priority="2951" operator="containsText" text="Deferred">
      <formula>NOT(ISERROR(SEARCH("Deferred",G70)))</formula>
    </cfRule>
    <cfRule type="containsText" dxfId="2598" priority="2952" operator="containsText" text="Deleted">
      <formula>NOT(ISERROR(SEARCH("Deleted",G70)))</formula>
    </cfRule>
    <cfRule type="containsText" dxfId="2597" priority="2953" operator="containsText" text="In Danger of Falling Behind Target">
      <formula>NOT(ISERROR(SEARCH("In Danger of Falling Behind Target",G70)))</formula>
    </cfRule>
    <cfRule type="containsText" dxfId="2596" priority="2954" operator="containsText" text="Not yet due">
      <formula>NOT(ISERROR(SEARCH("Not yet due",G70)))</formula>
    </cfRule>
    <cfRule type="containsText" dxfId="2595" priority="2955" operator="containsText" text="Update not Provided">
      <formula>NOT(ISERROR(SEARCH("Update not Provided",G70)))</formula>
    </cfRule>
  </conditionalFormatting>
  <conditionalFormatting sqref="G72:G73">
    <cfRule type="containsText" dxfId="2594" priority="2884" operator="containsText" text="On track to be achieved">
      <formula>NOT(ISERROR(SEARCH("On track to be achieved",G72)))</formula>
    </cfRule>
    <cfRule type="containsText" dxfId="2593" priority="2885" operator="containsText" text="Deferred">
      <formula>NOT(ISERROR(SEARCH("Deferred",G72)))</formula>
    </cfRule>
    <cfRule type="containsText" dxfId="2592" priority="2886" operator="containsText" text="Deleted">
      <formula>NOT(ISERROR(SEARCH("Deleted",G72)))</formula>
    </cfRule>
    <cfRule type="containsText" dxfId="2591" priority="2887" operator="containsText" text="In Danger of Falling Behind Target">
      <formula>NOT(ISERROR(SEARCH("In Danger of Falling Behind Target",G72)))</formula>
    </cfRule>
    <cfRule type="containsText" dxfId="2590" priority="2888" operator="containsText" text="Not yet due">
      <formula>NOT(ISERROR(SEARCH("Not yet due",G72)))</formula>
    </cfRule>
    <cfRule type="containsText" dxfId="2589" priority="2889" operator="containsText" text="Update not Provided">
      <formula>NOT(ISERROR(SEARCH("Update not Provided",G72)))</formula>
    </cfRule>
    <cfRule type="containsText" dxfId="2588" priority="2890" operator="containsText" text="Not yet due">
      <formula>NOT(ISERROR(SEARCH("Not yet due",G72)))</formula>
    </cfRule>
    <cfRule type="containsText" dxfId="2587" priority="2891" operator="containsText" text="Completed Behind Schedule">
      <formula>NOT(ISERROR(SEARCH("Completed Behind Schedule",G72)))</formula>
    </cfRule>
    <cfRule type="containsText" dxfId="2586" priority="2892" operator="containsText" text="Off Target">
      <formula>NOT(ISERROR(SEARCH("Off Target",G72)))</formula>
    </cfRule>
    <cfRule type="containsText" dxfId="2585" priority="2893" operator="containsText" text="On Track to be Achieved">
      <formula>NOT(ISERROR(SEARCH("On Track to be Achieved",G72)))</formula>
    </cfRule>
    <cfRule type="containsText" dxfId="2584" priority="2894" operator="containsText" text="Fully Achieved">
      <formula>NOT(ISERROR(SEARCH("Fully Achieved",G72)))</formula>
    </cfRule>
    <cfRule type="containsText" dxfId="2583" priority="2895" operator="containsText" text="Not yet due">
      <formula>NOT(ISERROR(SEARCH("Not yet due",G72)))</formula>
    </cfRule>
    <cfRule type="containsText" dxfId="2582" priority="2896" operator="containsText" text="Not Yet Due">
      <formula>NOT(ISERROR(SEARCH("Not Yet Due",G72)))</formula>
    </cfRule>
    <cfRule type="containsText" dxfId="2581" priority="2897" operator="containsText" text="Deferred">
      <formula>NOT(ISERROR(SEARCH("Deferred",G72)))</formula>
    </cfRule>
    <cfRule type="containsText" dxfId="2580" priority="2898" operator="containsText" text="Deleted">
      <formula>NOT(ISERROR(SEARCH("Deleted",G72)))</formula>
    </cfRule>
    <cfRule type="containsText" dxfId="2579" priority="2899" operator="containsText" text="In Danger of Falling Behind Target">
      <formula>NOT(ISERROR(SEARCH("In Danger of Falling Behind Target",G72)))</formula>
    </cfRule>
    <cfRule type="containsText" dxfId="2578" priority="2900" operator="containsText" text="Not yet due">
      <formula>NOT(ISERROR(SEARCH("Not yet due",G72)))</formula>
    </cfRule>
    <cfRule type="containsText" dxfId="2577" priority="2901" operator="containsText" text="Completed Behind Schedule">
      <formula>NOT(ISERROR(SEARCH("Completed Behind Schedule",G72)))</formula>
    </cfRule>
    <cfRule type="containsText" dxfId="2576" priority="2902" operator="containsText" text="Off Target">
      <formula>NOT(ISERROR(SEARCH("Off Target",G72)))</formula>
    </cfRule>
    <cfRule type="containsText" dxfId="2575" priority="2903" operator="containsText" text="In Danger of Falling Behind Target">
      <formula>NOT(ISERROR(SEARCH("In Danger of Falling Behind Target",G72)))</formula>
    </cfRule>
    <cfRule type="containsText" dxfId="2574" priority="2904" operator="containsText" text="On Track to be Achieved">
      <formula>NOT(ISERROR(SEARCH("On Track to be Achieved",G72)))</formula>
    </cfRule>
    <cfRule type="containsText" dxfId="2573" priority="2905" operator="containsText" text="Fully Achieved">
      <formula>NOT(ISERROR(SEARCH("Fully Achieved",G72)))</formula>
    </cfRule>
    <cfRule type="containsText" dxfId="2572" priority="2906" operator="containsText" text="Update not Provided">
      <formula>NOT(ISERROR(SEARCH("Update not Provided",G72)))</formula>
    </cfRule>
    <cfRule type="containsText" dxfId="2571" priority="2907" operator="containsText" text="Not yet due">
      <formula>NOT(ISERROR(SEARCH("Not yet due",G72)))</formula>
    </cfRule>
    <cfRule type="containsText" dxfId="2570" priority="2908" operator="containsText" text="Completed Behind Schedule">
      <formula>NOT(ISERROR(SEARCH("Completed Behind Schedule",G72)))</formula>
    </cfRule>
    <cfRule type="containsText" dxfId="2569" priority="2909" operator="containsText" text="Off Target">
      <formula>NOT(ISERROR(SEARCH("Off Target",G72)))</formula>
    </cfRule>
    <cfRule type="containsText" dxfId="2568" priority="2910" operator="containsText" text="In Danger of Falling Behind Target">
      <formula>NOT(ISERROR(SEARCH("In Danger of Falling Behind Target",G72)))</formula>
    </cfRule>
    <cfRule type="containsText" dxfId="2567" priority="2911" operator="containsText" text="On Track to be Achieved">
      <formula>NOT(ISERROR(SEARCH("On Track to be Achieved",G72)))</formula>
    </cfRule>
    <cfRule type="containsText" dxfId="2566" priority="2912" operator="containsText" text="Fully Achieved">
      <formula>NOT(ISERROR(SEARCH("Fully Achieved",G72)))</formula>
    </cfRule>
    <cfRule type="containsText" dxfId="2565" priority="2913" operator="containsText" text="Fully Achieved">
      <formula>NOT(ISERROR(SEARCH("Fully Achieved",G72)))</formula>
    </cfRule>
    <cfRule type="containsText" dxfId="2564" priority="2914" operator="containsText" text="Fully Achieved">
      <formula>NOT(ISERROR(SEARCH("Fully Achieved",G72)))</formula>
    </cfRule>
    <cfRule type="containsText" dxfId="2563" priority="2915" operator="containsText" text="Deferred">
      <formula>NOT(ISERROR(SEARCH("Deferred",G72)))</formula>
    </cfRule>
    <cfRule type="containsText" dxfId="2562" priority="2916" operator="containsText" text="Deleted">
      <formula>NOT(ISERROR(SEARCH("Deleted",G72)))</formula>
    </cfRule>
    <cfRule type="containsText" dxfId="2561" priority="2917" operator="containsText" text="In Danger of Falling Behind Target">
      <formula>NOT(ISERROR(SEARCH("In Danger of Falling Behind Target",G72)))</formula>
    </cfRule>
    <cfRule type="containsText" dxfId="2560" priority="2918" operator="containsText" text="Not yet due">
      <formula>NOT(ISERROR(SEARCH("Not yet due",G72)))</formula>
    </cfRule>
    <cfRule type="containsText" dxfId="2559" priority="2919" operator="containsText" text="Update not Provided">
      <formula>NOT(ISERROR(SEARCH("Update not Provided",G72)))</formula>
    </cfRule>
  </conditionalFormatting>
  <conditionalFormatting sqref="G74">
    <cfRule type="containsText" dxfId="2558" priority="2848" operator="containsText" text="On track to be achieved">
      <formula>NOT(ISERROR(SEARCH("On track to be achieved",G74)))</formula>
    </cfRule>
    <cfRule type="containsText" dxfId="2557" priority="2849" operator="containsText" text="Deferred">
      <formula>NOT(ISERROR(SEARCH("Deferred",G74)))</formula>
    </cfRule>
    <cfRule type="containsText" dxfId="2556" priority="2850" operator="containsText" text="Deleted">
      <formula>NOT(ISERROR(SEARCH("Deleted",G74)))</formula>
    </cfRule>
    <cfRule type="containsText" dxfId="2555" priority="2851" operator="containsText" text="In Danger of Falling Behind Target">
      <formula>NOT(ISERROR(SEARCH("In Danger of Falling Behind Target",G74)))</formula>
    </cfRule>
    <cfRule type="containsText" dxfId="2554" priority="2852" operator="containsText" text="Not yet due">
      <formula>NOT(ISERROR(SEARCH("Not yet due",G74)))</formula>
    </cfRule>
    <cfRule type="containsText" dxfId="2553" priority="2853" operator="containsText" text="Update not Provided">
      <formula>NOT(ISERROR(SEARCH("Update not Provided",G74)))</formula>
    </cfRule>
    <cfRule type="containsText" dxfId="2552" priority="2854" operator="containsText" text="Not yet due">
      <formula>NOT(ISERROR(SEARCH("Not yet due",G74)))</formula>
    </cfRule>
    <cfRule type="containsText" dxfId="2551" priority="2855" operator="containsText" text="Completed Behind Schedule">
      <formula>NOT(ISERROR(SEARCH("Completed Behind Schedule",G74)))</formula>
    </cfRule>
    <cfRule type="containsText" dxfId="2550" priority="2856" operator="containsText" text="Off Target">
      <formula>NOT(ISERROR(SEARCH("Off Target",G74)))</formula>
    </cfRule>
    <cfRule type="containsText" dxfId="2549" priority="2857" operator="containsText" text="On Track to be Achieved">
      <formula>NOT(ISERROR(SEARCH("On Track to be Achieved",G74)))</formula>
    </cfRule>
    <cfRule type="containsText" dxfId="2548" priority="2858" operator="containsText" text="Fully Achieved">
      <formula>NOT(ISERROR(SEARCH("Fully Achieved",G74)))</formula>
    </cfRule>
    <cfRule type="containsText" dxfId="2547" priority="2859" operator="containsText" text="Not yet due">
      <formula>NOT(ISERROR(SEARCH("Not yet due",G74)))</formula>
    </cfRule>
    <cfRule type="containsText" dxfId="2546" priority="2860" operator="containsText" text="Not Yet Due">
      <formula>NOT(ISERROR(SEARCH("Not Yet Due",G74)))</formula>
    </cfRule>
    <cfRule type="containsText" dxfId="2545" priority="2861" operator="containsText" text="Deferred">
      <formula>NOT(ISERROR(SEARCH("Deferred",G74)))</formula>
    </cfRule>
    <cfRule type="containsText" dxfId="2544" priority="2862" operator="containsText" text="Deleted">
      <formula>NOT(ISERROR(SEARCH("Deleted",G74)))</formula>
    </cfRule>
    <cfRule type="containsText" dxfId="2543" priority="2863" operator="containsText" text="In Danger of Falling Behind Target">
      <formula>NOT(ISERROR(SEARCH("In Danger of Falling Behind Target",G74)))</formula>
    </cfRule>
    <cfRule type="containsText" dxfId="2542" priority="2864" operator="containsText" text="Not yet due">
      <formula>NOT(ISERROR(SEARCH("Not yet due",G74)))</formula>
    </cfRule>
    <cfRule type="containsText" dxfId="2541" priority="2865" operator="containsText" text="Completed Behind Schedule">
      <formula>NOT(ISERROR(SEARCH("Completed Behind Schedule",G74)))</formula>
    </cfRule>
    <cfRule type="containsText" dxfId="2540" priority="2866" operator="containsText" text="Off Target">
      <formula>NOT(ISERROR(SEARCH("Off Target",G74)))</formula>
    </cfRule>
    <cfRule type="containsText" dxfId="2539" priority="2867" operator="containsText" text="In Danger of Falling Behind Target">
      <formula>NOT(ISERROR(SEARCH("In Danger of Falling Behind Target",G74)))</formula>
    </cfRule>
    <cfRule type="containsText" dxfId="2538" priority="2868" operator="containsText" text="On Track to be Achieved">
      <formula>NOT(ISERROR(SEARCH("On Track to be Achieved",G74)))</formula>
    </cfRule>
    <cfRule type="containsText" dxfId="2537" priority="2869" operator="containsText" text="Fully Achieved">
      <formula>NOT(ISERROR(SEARCH("Fully Achieved",G74)))</formula>
    </cfRule>
    <cfRule type="containsText" dxfId="2536" priority="2870" operator="containsText" text="Update not Provided">
      <formula>NOT(ISERROR(SEARCH("Update not Provided",G74)))</formula>
    </cfRule>
    <cfRule type="containsText" dxfId="2535" priority="2871" operator="containsText" text="Not yet due">
      <formula>NOT(ISERROR(SEARCH("Not yet due",G74)))</formula>
    </cfRule>
    <cfRule type="containsText" dxfId="2534" priority="2872" operator="containsText" text="Completed Behind Schedule">
      <formula>NOT(ISERROR(SEARCH("Completed Behind Schedule",G74)))</formula>
    </cfRule>
    <cfRule type="containsText" dxfId="2533" priority="2873" operator="containsText" text="Off Target">
      <formula>NOT(ISERROR(SEARCH("Off Target",G74)))</formula>
    </cfRule>
    <cfRule type="containsText" dxfId="2532" priority="2874" operator="containsText" text="In Danger of Falling Behind Target">
      <formula>NOT(ISERROR(SEARCH("In Danger of Falling Behind Target",G74)))</formula>
    </cfRule>
    <cfRule type="containsText" dxfId="2531" priority="2875" operator="containsText" text="On Track to be Achieved">
      <formula>NOT(ISERROR(SEARCH("On Track to be Achieved",G74)))</formula>
    </cfRule>
    <cfRule type="containsText" dxfId="2530" priority="2876" operator="containsText" text="Fully Achieved">
      <formula>NOT(ISERROR(SEARCH("Fully Achieved",G74)))</formula>
    </cfRule>
    <cfRule type="containsText" dxfId="2529" priority="2877" operator="containsText" text="Fully Achieved">
      <formula>NOT(ISERROR(SEARCH("Fully Achieved",G74)))</formula>
    </cfRule>
    <cfRule type="containsText" dxfId="2528" priority="2878" operator="containsText" text="Fully Achieved">
      <formula>NOT(ISERROR(SEARCH("Fully Achieved",G74)))</formula>
    </cfRule>
    <cfRule type="containsText" dxfId="2527" priority="2879" operator="containsText" text="Deferred">
      <formula>NOT(ISERROR(SEARCH("Deferred",G74)))</formula>
    </cfRule>
    <cfRule type="containsText" dxfId="2526" priority="2880" operator="containsText" text="Deleted">
      <formula>NOT(ISERROR(SEARCH("Deleted",G74)))</formula>
    </cfRule>
    <cfRule type="containsText" dxfId="2525" priority="2881" operator="containsText" text="In Danger of Falling Behind Target">
      <formula>NOT(ISERROR(SEARCH("In Danger of Falling Behind Target",G74)))</formula>
    </cfRule>
    <cfRule type="containsText" dxfId="2524" priority="2882" operator="containsText" text="Not yet due">
      <formula>NOT(ISERROR(SEARCH("Not yet due",G74)))</formula>
    </cfRule>
    <cfRule type="containsText" dxfId="2523" priority="2883" operator="containsText" text="Update not Provided">
      <formula>NOT(ISERROR(SEARCH("Update not Provided",G74)))</formula>
    </cfRule>
  </conditionalFormatting>
  <conditionalFormatting sqref="G74">
    <cfRule type="containsText" dxfId="2522" priority="2812" operator="containsText" text="On track to be achieved">
      <formula>NOT(ISERROR(SEARCH("On track to be achieved",G74)))</formula>
    </cfRule>
    <cfRule type="containsText" dxfId="2521" priority="2813" operator="containsText" text="Deferred">
      <formula>NOT(ISERROR(SEARCH("Deferred",G74)))</formula>
    </cfRule>
    <cfRule type="containsText" dxfId="2520" priority="2814" operator="containsText" text="Deleted">
      <formula>NOT(ISERROR(SEARCH("Deleted",G74)))</formula>
    </cfRule>
    <cfRule type="containsText" dxfId="2519" priority="2815" operator="containsText" text="In Danger of Falling Behind Target">
      <formula>NOT(ISERROR(SEARCH("In Danger of Falling Behind Target",G74)))</formula>
    </cfRule>
    <cfRule type="containsText" dxfId="2518" priority="2816" operator="containsText" text="Not yet due">
      <formula>NOT(ISERROR(SEARCH("Not yet due",G74)))</formula>
    </cfRule>
    <cfRule type="containsText" dxfId="2517" priority="2817" operator="containsText" text="Update not Provided">
      <formula>NOT(ISERROR(SEARCH("Update not Provided",G74)))</formula>
    </cfRule>
    <cfRule type="containsText" dxfId="2516" priority="2818" operator="containsText" text="Not yet due">
      <formula>NOT(ISERROR(SEARCH("Not yet due",G74)))</formula>
    </cfRule>
    <cfRule type="containsText" dxfId="2515" priority="2819" operator="containsText" text="Completed Behind Schedule">
      <formula>NOT(ISERROR(SEARCH("Completed Behind Schedule",G74)))</formula>
    </cfRule>
    <cfRule type="containsText" dxfId="2514" priority="2820" operator="containsText" text="Off Target">
      <formula>NOT(ISERROR(SEARCH("Off Target",G74)))</formula>
    </cfRule>
    <cfRule type="containsText" dxfId="2513" priority="2821" operator="containsText" text="On Track to be Achieved">
      <formula>NOT(ISERROR(SEARCH("On Track to be Achieved",G74)))</formula>
    </cfRule>
    <cfRule type="containsText" dxfId="2512" priority="2822" operator="containsText" text="Fully Achieved">
      <formula>NOT(ISERROR(SEARCH("Fully Achieved",G74)))</formula>
    </cfRule>
    <cfRule type="containsText" dxfId="2511" priority="2823" operator="containsText" text="Not yet due">
      <formula>NOT(ISERROR(SEARCH("Not yet due",G74)))</formula>
    </cfRule>
    <cfRule type="containsText" dxfId="2510" priority="2824" operator="containsText" text="Not Yet Due">
      <formula>NOT(ISERROR(SEARCH("Not Yet Due",G74)))</formula>
    </cfRule>
    <cfRule type="containsText" dxfId="2509" priority="2825" operator="containsText" text="Deferred">
      <formula>NOT(ISERROR(SEARCH("Deferred",G74)))</formula>
    </cfRule>
    <cfRule type="containsText" dxfId="2508" priority="2826" operator="containsText" text="Deleted">
      <formula>NOT(ISERROR(SEARCH("Deleted",G74)))</formula>
    </cfRule>
    <cfRule type="containsText" dxfId="2507" priority="2827" operator="containsText" text="In Danger of Falling Behind Target">
      <formula>NOT(ISERROR(SEARCH("In Danger of Falling Behind Target",G74)))</formula>
    </cfRule>
    <cfRule type="containsText" dxfId="2506" priority="2828" operator="containsText" text="Not yet due">
      <formula>NOT(ISERROR(SEARCH("Not yet due",G74)))</formula>
    </cfRule>
    <cfRule type="containsText" dxfId="2505" priority="2829" operator="containsText" text="Completed Behind Schedule">
      <formula>NOT(ISERROR(SEARCH("Completed Behind Schedule",G74)))</formula>
    </cfRule>
    <cfRule type="containsText" dxfId="2504" priority="2830" operator="containsText" text="Off Target">
      <formula>NOT(ISERROR(SEARCH("Off Target",G74)))</formula>
    </cfRule>
    <cfRule type="containsText" dxfId="2503" priority="2831" operator="containsText" text="In Danger of Falling Behind Target">
      <formula>NOT(ISERROR(SEARCH("In Danger of Falling Behind Target",G74)))</formula>
    </cfRule>
    <cfRule type="containsText" dxfId="2502" priority="2832" operator="containsText" text="On Track to be Achieved">
      <formula>NOT(ISERROR(SEARCH("On Track to be Achieved",G74)))</formula>
    </cfRule>
    <cfRule type="containsText" dxfId="2501" priority="2833" operator="containsText" text="Fully Achieved">
      <formula>NOT(ISERROR(SEARCH("Fully Achieved",G74)))</formula>
    </cfRule>
    <cfRule type="containsText" dxfId="2500" priority="2834" operator="containsText" text="Update not Provided">
      <formula>NOT(ISERROR(SEARCH("Update not Provided",G74)))</formula>
    </cfRule>
    <cfRule type="containsText" dxfId="2499" priority="2835" operator="containsText" text="Not yet due">
      <formula>NOT(ISERROR(SEARCH("Not yet due",G74)))</formula>
    </cfRule>
    <cfRule type="containsText" dxfId="2498" priority="2836" operator="containsText" text="Completed Behind Schedule">
      <formula>NOT(ISERROR(SEARCH("Completed Behind Schedule",G74)))</formula>
    </cfRule>
    <cfRule type="containsText" dxfId="2497" priority="2837" operator="containsText" text="Off Target">
      <formula>NOT(ISERROR(SEARCH("Off Target",G74)))</formula>
    </cfRule>
    <cfRule type="containsText" dxfId="2496" priority="2838" operator="containsText" text="In Danger of Falling Behind Target">
      <formula>NOT(ISERROR(SEARCH("In Danger of Falling Behind Target",G74)))</formula>
    </cfRule>
    <cfRule type="containsText" dxfId="2495" priority="2839" operator="containsText" text="On Track to be Achieved">
      <formula>NOT(ISERROR(SEARCH("On Track to be Achieved",G74)))</formula>
    </cfRule>
    <cfRule type="containsText" dxfId="2494" priority="2840" operator="containsText" text="Fully Achieved">
      <formula>NOT(ISERROR(SEARCH("Fully Achieved",G74)))</formula>
    </cfRule>
    <cfRule type="containsText" dxfId="2493" priority="2841" operator="containsText" text="Fully Achieved">
      <formula>NOT(ISERROR(SEARCH("Fully Achieved",G74)))</formula>
    </cfRule>
    <cfRule type="containsText" dxfId="2492" priority="2842" operator="containsText" text="Fully Achieved">
      <formula>NOT(ISERROR(SEARCH("Fully Achieved",G74)))</formula>
    </cfRule>
    <cfRule type="containsText" dxfId="2491" priority="2843" operator="containsText" text="Deferred">
      <formula>NOT(ISERROR(SEARCH("Deferred",G74)))</formula>
    </cfRule>
    <cfRule type="containsText" dxfId="2490" priority="2844" operator="containsText" text="Deleted">
      <formula>NOT(ISERROR(SEARCH("Deleted",G74)))</formula>
    </cfRule>
    <cfRule type="containsText" dxfId="2489" priority="2845" operator="containsText" text="In Danger of Falling Behind Target">
      <formula>NOT(ISERROR(SEARCH("In Danger of Falling Behind Target",G74)))</formula>
    </cfRule>
    <cfRule type="containsText" dxfId="2488" priority="2846" operator="containsText" text="Not yet due">
      <formula>NOT(ISERROR(SEARCH("Not yet due",G74)))</formula>
    </cfRule>
    <cfRule type="containsText" dxfId="2487" priority="2847" operator="containsText" text="Update not Provided">
      <formula>NOT(ISERROR(SEARCH("Update not Provided",G74)))</formula>
    </cfRule>
  </conditionalFormatting>
  <conditionalFormatting sqref="G75:G77">
    <cfRule type="containsText" dxfId="2486" priority="2776" operator="containsText" text="On track to be achieved">
      <formula>NOT(ISERROR(SEARCH("On track to be achieved",G75)))</formula>
    </cfRule>
    <cfRule type="containsText" dxfId="2485" priority="2777" operator="containsText" text="Deferred">
      <formula>NOT(ISERROR(SEARCH("Deferred",G75)))</formula>
    </cfRule>
    <cfRule type="containsText" dxfId="2484" priority="2778" operator="containsText" text="Deleted">
      <formula>NOT(ISERROR(SEARCH("Deleted",G75)))</formula>
    </cfRule>
    <cfRule type="containsText" dxfId="2483" priority="2779" operator="containsText" text="In Danger of Falling Behind Target">
      <formula>NOT(ISERROR(SEARCH("In Danger of Falling Behind Target",G75)))</formula>
    </cfRule>
    <cfRule type="containsText" dxfId="2482" priority="2780" operator="containsText" text="Not yet due">
      <formula>NOT(ISERROR(SEARCH("Not yet due",G75)))</formula>
    </cfRule>
    <cfRule type="containsText" dxfId="2481" priority="2781" operator="containsText" text="Update not Provided">
      <formula>NOT(ISERROR(SEARCH("Update not Provided",G75)))</formula>
    </cfRule>
    <cfRule type="containsText" dxfId="2480" priority="2782" operator="containsText" text="Not yet due">
      <formula>NOT(ISERROR(SEARCH("Not yet due",G75)))</formula>
    </cfRule>
    <cfRule type="containsText" dxfId="2479" priority="2783" operator="containsText" text="Completed Behind Schedule">
      <formula>NOT(ISERROR(SEARCH("Completed Behind Schedule",G75)))</formula>
    </cfRule>
    <cfRule type="containsText" dxfId="2478" priority="2784" operator="containsText" text="Off Target">
      <formula>NOT(ISERROR(SEARCH("Off Target",G75)))</formula>
    </cfRule>
    <cfRule type="containsText" dxfId="2477" priority="2785" operator="containsText" text="On Track to be Achieved">
      <formula>NOT(ISERROR(SEARCH("On Track to be Achieved",G75)))</formula>
    </cfRule>
    <cfRule type="containsText" dxfId="2476" priority="2786" operator="containsText" text="Fully Achieved">
      <formula>NOT(ISERROR(SEARCH("Fully Achieved",G75)))</formula>
    </cfRule>
    <cfRule type="containsText" dxfId="2475" priority="2787" operator="containsText" text="Not yet due">
      <formula>NOT(ISERROR(SEARCH("Not yet due",G75)))</formula>
    </cfRule>
    <cfRule type="containsText" dxfId="2474" priority="2788" operator="containsText" text="Not Yet Due">
      <formula>NOT(ISERROR(SEARCH("Not Yet Due",G75)))</formula>
    </cfRule>
    <cfRule type="containsText" dxfId="2473" priority="2789" operator="containsText" text="Deferred">
      <formula>NOT(ISERROR(SEARCH("Deferred",G75)))</formula>
    </cfRule>
    <cfRule type="containsText" dxfId="2472" priority="2790" operator="containsText" text="Deleted">
      <formula>NOT(ISERROR(SEARCH("Deleted",G75)))</formula>
    </cfRule>
    <cfRule type="containsText" dxfId="2471" priority="2791" operator="containsText" text="In Danger of Falling Behind Target">
      <formula>NOT(ISERROR(SEARCH("In Danger of Falling Behind Target",G75)))</formula>
    </cfRule>
    <cfRule type="containsText" dxfId="2470" priority="2792" operator="containsText" text="Not yet due">
      <formula>NOT(ISERROR(SEARCH("Not yet due",G75)))</formula>
    </cfRule>
    <cfRule type="containsText" dxfId="2469" priority="2793" operator="containsText" text="Completed Behind Schedule">
      <formula>NOT(ISERROR(SEARCH("Completed Behind Schedule",G75)))</formula>
    </cfRule>
    <cfRule type="containsText" dxfId="2468" priority="2794" operator="containsText" text="Off Target">
      <formula>NOT(ISERROR(SEARCH("Off Target",G75)))</formula>
    </cfRule>
    <cfRule type="containsText" dxfId="2467" priority="2795" operator="containsText" text="In Danger of Falling Behind Target">
      <formula>NOT(ISERROR(SEARCH("In Danger of Falling Behind Target",G75)))</formula>
    </cfRule>
    <cfRule type="containsText" dxfId="2466" priority="2796" operator="containsText" text="On Track to be Achieved">
      <formula>NOT(ISERROR(SEARCH("On Track to be Achieved",G75)))</formula>
    </cfRule>
    <cfRule type="containsText" dxfId="2465" priority="2797" operator="containsText" text="Fully Achieved">
      <formula>NOT(ISERROR(SEARCH("Fully Achieved",G75)))</formula>
    </cfRule>
    <cfRule type="containsText" dxfId="2464" priority="2798" operator="containsText" text="Update not Provided">
      <formula>NOT(ISERROR(SEARCH("Update not Provided",G75)))</formula>
    </cfRule>
    <cfRule type="containsText" dxfId="2463" priority="2799" operator="containsText" text="Not yet due">
      <formula>NOT(ISERROR(SEARCH("Not yet due",G75)))</formula>
    </cfRule>
    <cfRule type="containsText" dxfId="2462" priority="2800" operator="containsText" text="Completed Behind Schedule">
      <formula>NOT(ISERROR(SEARCH("Completed Behind Schedule",G75)))</formula>
    </cfRule>
    <cfRule type="containsText" dxfId="2461" priority="2801" operator="containsText" text="Off Target">
      <formula>NOT(ISERROR(SEARCH("Off Target",G75)))</formula>
    </cfRule>
    <cfRule type="containsText" dxfId="2460" priority="2802" operator="containsText" text="In Danger of Falling Behind Target">
      <formula>NOT(ISERROR(SEARCH("In Danger of Falling Behind Target",G75)))</formula>
    </cfRule>
    <cfRule type="containsText" dxfId="2459" priority="2803" operator="containsText" text="On Track to be Achieved">
      <formula>NOT(ISERROR(SEARCH("On Track to be Achieved",G75)))</formula>
    </cfRule>
    <cfRule type="containsText" dxfId="2458" priority="2804" operator="containsText" text="Fully Achieved">
      <formula>NOT(ISERROR(SEARCH("Fully Achieved",G75)))</formula>
    </cfRule>
    <cfRule type="containsText" dxfId="2457" priority="2805" operator="containsText" text="Fully Achieved">
      <formula>NOT(ISERROR(SEARCH("Fully Achieved",G75)))</formula>
    </cfRule>
    <cfRule type="containsText" dxfId="2456" priority="2806" operator="containsText" text="Fully Achieved">
      <formula>NOT(ISERROR(SEARCH("Fully Achieved",G75)))</formula>
    </cfRule>
    <cfRule type="containsText" dxfId="2455" priority="2807" operator="containsText" text="Deferred">
      <formula>NOT(ISERROR(SEARCH("Deferred",G75)))</formula>
    </cfRule>
    <cfRule type="containsText" dxfId="2454" priority="2808" operator="containsText" text="Deleted">
      <formula>NOT(ISERROR(SEARCH("Deleted",G75)))</formula>
    </cfRule>
    <cfRule type="containsText" dxfId="2453" priority="2809" operator="containsText" text="In Danger of Falling Behind Target">
      <formula>NOT(ISERROR(SEARCH("In Danger of Falling Behind Target",G75)))</formula>
    </cfRule>
    <cfRule type="containsText" dxfId="2452" priority="2810" operator="containsText" text="Not yet due">
      <formula>NOT(ISERROR(SEARCH("Not yet due",G75)))</formula>
    </cfRule>
    <cfRule type="containsText" dxfId="2451" priority="2811" operator="containsText" text="Update not Provided">
      <formula>NOT(ISERROR(SEARCH("Update not Provided",G75)))</formula>
    </cfRule>
  </conditionalFormatting>
  <conditionalFormatting sqref="G79:G82">
    <cfRule type="containsText" dxfId="2450" priority="2740" operator="containsText" text="On track to be achieved">
      <formula>NOT(ISERROR(SEARCH("On track to be achieved",G79)))</formula>
    </cfRule>
    <cfRule type="containsText" dxfId="2449" priority="2741" operator="containsText" text="Deferred">
      <formula>NOT(ISERROR(SEARCH("Deferred",G79)))</formula>
    </cfRule>
    <cfRule type="containsText" dxfId="2448" priority="2742" operator="containsText" text="Deleted">
      <formula>NOT(ISERROR(SEARCH("Deleted",G79)))</formula>
    </cfRule>
    <cfRule type="containsText" dxfId="2447" priority="2743" operator="containsText" text="In Danger of Falling Behind Target">
      <formula>NOT(ISERROR(SEARCH("In Danger of Falling Behind Target",G79)))</formula>
    </cfRule>
    <cfRule type="containsText" dxfId="2446" priority="2744" operator="containsText" text="Not yet due">
      <formula>NOT(ISERROR(SEARCH("Not yet due",G79)))</formula>
    </cfRule>
    <cfRule type="containsText" dxfId="2445" priority="2745" operator="containsText" text="Update not Provided">
      <formula>NOT(ISERROR(SEARCH("Update not Provided",G79)))</formula>
    </cfRule>
    <cfRule type="containsText" dxfId="2444" priority="2746" operator="containsText" text="Not yet due">
      <formula>NOT(ISERROR(SEARCH("Not yet due",G79)))</formula>
    </cfRule>
    <cfRule type="containsText" dxfId="2443" priority="2747" operator="containsText" text="Completed Behind Schedule">
      <formula>NOT(ISERROR(SEARCH("Completed Behind Schedule",G79)))</formula>
    </cfRule>
    <cfRule type="containsText" dxfId="2442" priority="2748" operator="containsText" text="Off Target">
      <formula>NOT(ISERROR(SEARCH("Off Target",G79)))</formula>
    </cfRule>
    <cfRule type="containsText" dxfId="2441" priority="2749" operator="containsText" text="On Track to be Achieved">
      <formula>NOT(ISERROR(SEARCH("On Track to be Achieved",G79)))</formula>
    </cfRule>
    <cfRule type="containsText" dxfId="2440" priority="2750" operator="containsText" text="Fully Achieved">
      <formula>NOT(ISERROR(SEARCH("Fully Achieved",G79)))</formula>
    </cfRule>
    <cfRule type="containsText" dxfId="2439" priority="2751" operator="containsText" text="Not yet due">
      <formula>NOT(ISERROR(SEARCH("Not yet due",G79)))</formula>
    </cfRule>
    <cfRule type="containsText" dxfId="2438" priority="2752" operator="containsText" text="Not Yet Due">
      <formula>NOT(ISERROR(SEARCH("Not Yet Due",G79)))</formula>
    </cfRule>
    <cfRule type="containsText" dxfId="2437" priority="2753" operator="containsText" text="Deferred">
      <formula>NOT(ISERROR(SEARCH("Deferred",G79)))</formula>
    </cfRule>
    <cfRule type="containsText" dxfId="2436" priority="2754" operator="containsText" text="Deleted">
      <formula>NOT(ISERROR(SEARCH("Deleted",G79)))</formula>
    </cfRule>
    <cfRule type="containsText" dxfId="2435" priority="2755" operator="containsText" text="In Danger of Falling Behind Target">
      <formula>NOT(ISERROR(SEARCH("In Danger of Falling Behind Target",G79)))</formula>
    </cfRule>
    <cfRule type="containsText" dxfId="2434" priority="2756" operator="containsText" text="Not yet due">
      <formula>NOT(ISERROR(SEARCH("Not yet due",G79)))</formula>
    </cfRule>
    <cfRule type="containsText" dxfId="2433" priority="2757" operator="containsText" text="Completed Behind Schedule">
      <formula>NOT(ISERROR(SEARCH("Completed Behind Schedule",G79)))</formula>
    </cfRule>
    <cfRule type="containsText" dxfId="2432" priority="2758" operator="containsText" text="Off Target">
      <formula>NOT(ISERROR(SEARCH("Off Target",G79)))</formula>
    </cfRule>
    <cfRule type="containsText" dxfId="2431" priority="2759" operator="containsText" text="In Danger of Falling Behind Target">
      <formula>NOT(ISERROR(SEARCH("In Danger of Falling Behind Target",G79)))</formula>
    </cfRule>
    <cfRule type="containsText" dxfId="2430" priority="2760" operator="containsText" text="On Track to be Achieved">
      <formula>NOT(ISERROR(SEARCH("On Track to be Achieved",G79)))</formula>
    </cfRule>
    <cfRule type="containsText" dxfId="2429" priority="2761" operator="containsText" text="Fully Achieved">
      <formula>NOT(ISERROR(SEARCH("Fully Achieved",G79)))</formula>
    </cfRule>
    <cfRule type="containsText" dxfId="2428" priority="2762" operator="containsText" text="Update not Provided">
      <formula>NOT(ISERROR(SEARCH("Update not Provided",G79)))</formula>
    </cfRule>
    <cfRule type="containsText" dxfId="2427" priority="2763" operator="containsText" text="Not yet due">
      <formula>NOT(ISERROR(SEARCH("Not yet due",G79)))</formula>
    </cfRule>
    <cfRule type="containsText" dxfId="2426" priority="2764" operator="containsText" text="Completed Behind Schedule">
      <formula>NOT(ISERROR(SEARCH("Completed Behind Schedule",G79)))</formula>
    </cfRule>
    <cfRule type="containsText" dxfId="2425" priority="2765" operator="containsText" text="Off Target">
      <formula>NOT(ISERROR(SEARCH("Off Target",G79)))</formula>
    </cfRule>
    <cfRule type="containsText" dxfId="2424" priority="2766" operator="containsText" text="In Danger of Falling Behind Target">
      <formula>NOT(ISERROR(SEARCH("In Danger of Falling Behind Target",G79)))</formula>
    </cfRule>
    <cfRule type="containsText" dxfId="2423" priority="2767" operator="containsText" text="On Track to be Achieved">
      <formula>NOT(ISERROR(SEARCH("On Track to be Achieved",G79)))</formula>
    </cfRule>
    <cfRule type="containsText" dxfId="2422" priority="2768" operator="containsText" text="Fully Achieved">
      <formula>NOT(ISERROR(SEARCH("Fully Achieved",G79)))</formula>
    </cfRule>
    <cfRule type="containsText" dxfId="2421" priority="2769" operator="containsText" text="Fully Achieved">
      <formula>NOT(ISERROR(SEARCH("Fully Achieved",G79)))</formula>
    </cfRule>
    <cfRule type="containsText" dxfId="2420" priority="2770" operator="containsText" text="Fully Achieved">
      <formula>NOT(ISERROR(SEARCH("Fully Achieved",G79)))</formula>
    </cfRule>
    <cfRule type="containsText" dxfId="2419" priority="2771" operator="containsText" text="Deferred">
      <formula>NOT(ISERROR(SEARCH("Deferred",G79)))</formula>
    </cfRule>
    <cfRule type="containsText" dxfId="2418" priority="2772" operator="containsText" text="Deleted">
      <formula>NOT(ISERROR(SEARCH("Deleted",G79)))</formula>
    </cfRule>
    <cfRule type="containsText" dxfId="2417" priority="2773" operator="containsText" text="In Danger of Falling Behind Target">
      <formula>NOT(ISERROR(SEARCH("In Danger of Falling Behind Target",G79)))</formula>
    </cfRule>
    <cfRule type="containsText" dxfId="2416" priority="2774" operator="containsText" text="Not yet due">
      <formula>NOT(ISERROR(SEARCH("Not yet due",G79)))</formula>
    </cfRule>
    <cfRule type="containsText" dxfId="2415" priority="2775" operator="containsText" text="Update not Provided">
      <formula>NOT(ISERROR(SEARCH("Update not Provided",G79)))</formula>
    </cfRule>
  </conditionalFormatting>
  <conditionalFormatting sqref="G84:G85">
    <cfRule type="containsText" dxfId="2414" priority="2704" operator="containsText" text="On track to be achieved">
      <formula>NOT(ISERROR(SEARCH("On track to be achieved",G84)))</formula>
    </cfRule>
    <cfRule type="containsText" dxfId="2413" priority="2705" operator="containsText" text="Deferred">
      <formula>NOT(ISERROR(SEARCH("Deferred",G84)))</formula>
    </cfRule>
    <cfRule type="containsText" dxfId="2412" priority="2706" operator="containsText" text="Deleted">
      <formula>NOT(ISERROR(SEARCH("Deleted",G84)))</formula>
    </cfRule>
    <cfRule type="containsText" dxfId="2411" priority="2707" operator="containsText" text="In Danger of Falling Behind Target">
      <formula>NOT(ISERROR(SEARCH("In Danger of Falling Behind Target",G84)))</formula>
    </cfRule>
    <cfRule type="containsText" dxfId="2410" priority="2708" operator="containsText" text="Not yet due">
      <formula>NOT(ISERROR(SEARCH("Not yet due",G84)))</formula>
    </cfRule>
    <cfRule type="containsText" dxfId="2409" priority="2709" operator="containsText" text="Update not Provided">
      <formula>NOT(ISERROR(SEARCH("Update not Provided",G84)))</formula>
    </cfRule>
    <cfRule type="containsText" dxfId="2408" priority="2710" operator="containsText" text="Not yet due">
      <formula>NOT(ISERROR(SEARCH("Not yet due",G84)))</formula>
    </cfRule>
    <cfRule type="containsText" dxfId="2407" priority="2711" operator="containsText" text="Completed Behind Schedule">
      <formula>NOT(ISERROR(SEARCH("Completed Behind Schedule",G84)))</formula>
    </cfRule>
    <cfRule type="containsText" dxfId="2406" priority="2712" operator="containsText" text="Off Target">
      <formula>NOT(ISERROR(SEARCH("Off Target",G84)))</formula>
    </cfRule>
    <cfRule type="containsText" dxfId="2405" priority="2713" operator="containsText" text="On Track to be Achieved">
      <formula>NOT(ISERROR(SEARCH("On Track to be Achieved",G84)))</formula>
    </cfRule>
    <cfRule type="containsText" dxfId="2404" priority="2714" operator="containsText" text="Fully Achieved">
      <formula>NOT(ISERROR(SEARCH("Fully Achieved",G84)))</formula>
    </cfRule>
    <cfRule type="containsText" dxfId="2403" priority="2715" operator="containsText" text="Not yet due">
      <formula>NOT(ISERROR(SEARCH("Not yet due",G84)))</formula>
    </cfRule>
    <cfRule type="containsText" dxfId="2402" priority="2716" operator="containsText" text="Not Yet Due">
      <formula>NOT(ISERROR(SEARCH("Not Yet Due",G84)))</formula>
    </cfRule>
    <cfRule type="containsText" dxfId="2401" priority="2717" operator="containsText" text="Deferred">
      <formula>NOT(ISERROR(SEARCH("Deferred",G84)))</formula>
    </cfRule>
    <cfRule type="containsText" dxfId="2400" priority="2718" operator="containsText" text="Deleted">
      <formula>NOT(ISERROR(SEARCH("Deleted",G84)))</formula>
    </cfRule>
    <cfRule type="containsText" dxfId="2399" priority="2719" operator="containsText" text="In Danger of Falling Behind Target">
      <formula>NOT(ISERROR(SEARCH("In Danger of Falling Behind Target",G84)))</formula>
    </cfRule>
    <cfRule type="containsText" dxfId="2398" priority="2720" operator="containsText" text="Not yet due">
      <formula>NOT(ISERROR(SEARCH("Not yet due",G84)))</formula>
    </cfRule>
    <cfRule type="containsText" dxfId="2397" priority="2721" operator="containsText" text="Completed Behind Schedule">
      <formula>NOT(ISERROR(SEARCH("Completed Behind Schedule",G84)))</formula>
    </cfRule>
    <cfRule type="containsText" dxfId="2396" priority="2722" operator="containsText" text="Off Target">
      <formula>NOT(ISERROR(SEARCH("Off Target",G84)))</formula>
    </cfRule>
    <cfRule type="containsText" dxfId="2395" priority="2723" operator="containsText" text="In Danger of Falling Behind Target">
      <formula>NOT(ISERROR(SEARCH("In Danger of Falling Behind Target",G84)))</formula>
    </cfRule>
    <cfRule type="containsText" dxfId="2394" priority="2724" operator="containsText" text="On Track to be Achieved">
      <formula>NOT(ISERROR(SEARCH("On Track to be Achieved",G84)))</formula>
    </cfRule>
    <cfRule type="containsText" dxfId="2393" priority="2725" operator="containsText" text="Fully Achieved">
      <formula>NOT(ISERROR(SEARCH("Fully Achieved",G84)))</formula>
    </cfRule>
    <cfRule type="containsText" dxfId="2392" priority="2726" operator="containsText" text="Update not Provided">
      <formula>NOT(ISERROR(SEARCH("Update not Provided",G84)))</formula>
    </cfRule>
    <cfRule type="containsText" dxfId="2391" priority="2727" operator="containsText" text="Not yet due">
      <formula>NOT(ISERROR(SEARCH("Not yet due",G84)))</formula>
    </cfRule>
    <cfRule type="containsText" dxfId="2390" priority="2728" operator="containsText" text="Completed Behind Schedule">
      <formula>NOT(ISERROR(SEARCH("Completed Behind Schedule",G84)))</formula>
    </cfRule>
    <cfRule type="containsText" dxfId="2389" priority="2729" operator="containsText" text="Off Target">
      <formula>NOT(ISERROR(SEARCH("Off Target",G84)))</formula>
    </cfRule>
    <cfRule type="containsText" dxfId="2388" priority="2730" operator="containsText" text="In Danger of Falling Behind Target">
      <formula>NOT(ISERROR(SEARCH("In Danger of Falling Behind Target",G84)))</formula>
    </cfRule>
    <cfRule type="containsText" dxfId="2387" priority="2731" operator="containsText" text="On Track to be Achieved">
      <formula>NOT(ISERROR(SEARCH("On Track to be Achieved",G84)))</formula>
    </cfRule>
    <cfRule type="containsText" dxfId="2386" priority="2732" operator="containsText" text="Fully Achieved">
      <formula>NOT(ISERROR(SEARCH("Fully Achieved",G84)))</formula>
    </cfRule>
    <cfRule type="containsText" dxfId="2385" priority="2733" operator="containsText" text="Fully Achieved">
      <formula>NOT(ISERROR(SEARCH("Fully Achieved",G84)))</formula>
    </cfRule>
    <cfRule type="containsText" dxfId="2384" priority="2734" operator="containsText" text="Fully Achieved">
      <formula>NOT(ISERROR(SEARCH("Fully Achieved",G84)))</formula>
    </cfRule>
    <cfRule type="containsText" dxfId="2383" priority="2735" operator="containsText" text="Deferred">
      <formula>NOT(ISERROR(SEARCH("Deferred",G84)))</formula>
    </cfRule>
    <cfRule type="containsText" dxfId="2382" priority="2736" operator="containsText" text="Deleted">
      <formula>NOT(ISERROR(SEARCH("Deleted",G84)))</formula>
    </cfRule>
    <cfRule type="containsText" dxfId="2381" priority="2737" operator="containsText" text="In Danger of Falling Behind Target">
      <formula>NOT(ISERROR(SEARCH("In Danger of Falling Behind Target",G84)))</formula>
    </cfRule>
    <cfRule type="containsText" dxfId="2380" priority="2738" operator="containsText" text="Not yet due">
      <formula>NOT(ISERROR(SEARCH("Not yet due",G84)))</formula>
    </cfRule>
    <cfRule type="containsText" dxfId="2379" priority="2739" operator="containsText" text="Update not Provided">
      <formula>NOT(ISERROR(SEARCH("Update not Provided",G84)))</formula>
    </cfRule>
  </conditionalFormatting>
  <conditionalFormatting sqref="G86">
    <cfRule type="containsText" dxfId="2378" priority="2668" operator="containsText" text="On track to be achieved">
      <formula>NOT(ISERROR(SEARCH("On track to be achieved",G86)))</formula>
    </cfRule>
    <cfRule type="containsText" dxfId="2377" priority="2669" operator="containsText" text="Deferred">
      <formula>NOT(ISERROR(SEARCH("Deferred",G86)))</formula>
    </cfRule>
    <cfRule type="containsText" dxfId="2376" priority="2670" operator="containsText" text="Deleted">
      <formula>NOT(ISERROR(SEARCH("Deleted",G86)))</formula>
    </cfRule>
    <cfRule type="containsText" dxfId="2375" priority="2671" operator="containsText" text="In Danger of Falling Behind Target">
      <formula>NOT(ISERROR(SEARCH("In Danger of Falling Behind Target",G86)))</formula>
    </cfRule>
    <cfRule type="containsText" dxfId="2374" priority="2672" operator="containsText" text="Not yet due">
      <formula>NOT(ISERROR(SEARCH("Not yet due",G86)))</formula>
    </cfRule>
    <cfRule type="containsText" dxfId="2373" priority="2673" operator="containsText" text="Update not Provided">
      <formula>NOT(ISERROR(SEARCH("Update not Provided",G86)))</formula>
    </cfRule>
    <cfRule type="containsText" dxfId="2372" priority="2674" operator="containsText" text="Not yet due">
      <formula>NOT(ISERROR(SEARCH("Not yet due",G86)))</formula>
    </cfRule>
    <cfRule type="containsText" dxfId="2371" priority="2675" operator="containsText" text="Completed Behind Schedule">
      <formula>NOT(ISERROR(SEARCH("Completed Behind Schedule",G86)))</formula>
    </cfRule>
    <cfRule type="containsText" dxfId="2370" priority="2676" operator="containsText" text="Off Target">
      <formula>NOT(ISERROR(SEARCH("Off Target",G86)))</formula>
    </cfRule>
    <cfRule type="containsText" dxfId="2369" priority="2677" operator="containsText" text="On Track to be Achieved">
      <formula>NOT(ISERROR(SEARCH("On Track to be Achieved",G86)))</formula>
    </cfRule>
    <cfRule type="containsText" dxfId="2368" priority="2678" operator="containsText" text="Fully Achieved">
      <formula>NOT(ISERROR(SEARCH("Fully Achieved",G86)))</formula>
    </cfRule>
    <cfRule type="containsText" dxfId="2367" priority="2679" operator="containsText" text="Not yet due">
      <formula>NOT(ISERROR(SEARCH("Not yet due",G86)))</formula>
    </cfRule>
    <cfRule type="containsText" dxfId="2366" priority="2680" operator="containsText" text="Not Yet Due">
      <formula>NOT(ISERROR(SEARCH("Not Yet Due",G86)))</formula>
    </cfRule>
    <cfRule type="containsText" dxfId="2365" priority="2681" operator="containsText" text="Deferred">
      <formula>NOT(ISERROR(SEARCH("Deferred",G86)))</formula>
    </cfRule>
    <cfRule type="containsText" dxfId="2364" priority="2682" operator="containsText" text="Deleted">
      <formula>NOT(ISERROR(SEARCH("Deleted",G86)))</formula>
    </cfRule>
    <cfRule type="containsText" dxfId="2363" priority="2683" operator="containsText" text="In Danger of Falling Behind Target">
      <formula>NOT(ISERROR(SEARCH("In Danger of Falling Behind Target",G86)))</formula>
    </cfRule>
    <cfRule type="containsText" dxfId="2362" priority="2684" operator="containsText" text="Not yet due">
      <formula>NOT(ISERROR(SEARCH("Not yet due",G86)))</formula>
    </cfRule>
    <cfRule type="containsText" dxfId="2361" priority="2685" operator="containsText" text="Completed Behind Schedule">
      <formula>NOT(ISERROR(SEARCH("Completed Behind Schedule",G86)))</formula>
    </cfRule>
    <cfRule type="containsText" dxfId="2360" priority="2686" operator="containsText" text="Off Target">
      <formula>NOT(ISERROR(SEARCH("Off Target",G86)))</formula>
    </cfRule>
    <cfRule type="containsText" dxfId="2359" priority="2687" operator="containsText" text="In Danger of Falling Behind Target">
      <formula>NOT(ISERROR(SEARCH("In Danger of Falling Behind Target",G86)))</formula>
    </cfRule>
    <cfRule type="containsText" dxfId="2358" priority="2688" operator="containsText" text="On Track to be Achieved">
      <formula>NOT(ISERROR(SEARCH("On Track to be Achieved",G86)))</formula>
    </cfRule>
    <cfRule type="containsText" dxfId="2357" priority="2689" operator="containsText" text="Fully Achieved">
      <formula>NOT(ISERROR(SEARCH("Fully Achieved",G86)))</formula>
    </cfRule>
    <cfRule type="containsText" dxfId="2356" priority="2690" operator="containsText" text="Update not Provided">
      <formula>NOT(ISERROR(SEARCH("Update not Provided",G86)))</formula>
    </cfRule>
    <cfRule type="containsText" dxfId="2355" priority="2691" operator="containsText" text="Not yet due">
      <formula>NOT(ISERROR(SEARCH("Not yet due",G86)))</formula>
    </cfRule>
    <cfRule type="containsText" dxfId="2354" priority="2692" operator="containsText" text="Completed Behind Schedule">
      <formula>NOT(ISERROR(SEARCH("Completed Behind Schedule",G86)))</formula>
    </cfRule>
    <cfRule type="containsText" dxfId="2353" priority="2693" operator="containsText" text="Off Target">
      <formula>NOT(ISERROR(SEARCH("Off Target",G86)))</formula>
    </cfRule>
    <cfRule type="containsText" dxfId="2352" priority="2694" operator="containsText" text="In Danger of Falling Behind Target">
      <formula>NOT(ISERROR(SEARCH("In Danger of Falling Behind Target",G86)))</formula>
    </cfRule>
    <cfRule type="containsText" dxfId="2351" priority="2695" operator="containsText" text="On Track to be Achieved">
      <formula>NOT(ISERROR(SEARCH("On Track to be Achieved",G86)))</formula>
    </cfRule>
    <cfRule type="containsText" dxfId="2350" priority="2696" operator="containsText" text="Fully Achieved">
      <formula>NOT(ISERROR(SEARCH("Fully Achieved",G86)))</formula>
    </cfRule>
    <cfRule type="containsText" dxfId="2349" priority="2697" operator="containsText" text="Fully Achieved">
      <formula>NOT(ISERROR(SEARCH("Fully Achieved",G86)))</formula>
    </cfRule>
    <cfRule type="containsText" dxfId="2348" priority="2698" operator="containsText" text="Fully Achieved">
      <formula>NOT(ISERROR(SEARCH("Fully Achieved",G86)))</formula>
    </cfRule>
    <cfRule type="containsText" dxfId="2347" priority="2699" operator="containsText" text="Deferred">
      <formula>NOT(ISERROR(SEARCH("Deferred",G86)))</formula>
    </cfRule>
    <cfRule type="containsText" dxfId="2346" priority="2700" operator="containsText" text="Deleted">
      <formula>NOT(ISERROR(SEARCH("Deleted",G86)))</formula>
    </cfRule>
    <cfRule type="containsText" dxfId="2345" priority="2701" operator="containsText" text="In Danger of Falling Behind Target">
      <formula>NOT(ISERROR(SEARCH("In Danger of Falling Behind Target",G86)))</formula>
    </cfRule>
    <cfRule type="containsText" dxfId="2344" priority="2702" operator="containsText" text="Not yet due">
      <formula>NOT(ISERROR(SEARCH("Not yet due",G86)))</formula>
    </cfRule>
    <cfRule type="containsText" dxfId="2343" priority="2703" operator="containsText" text="Update not Provided">
      <formula>NOT(ISERROR(SEARCH("Update not Provided",G86)))</formula>
    </cfRule>
  </conditionalFormatting>
  <conditionalFormatting sqref="G86">
    <cfRule type="containsText" dxfId="2342" priority="2632" operator="containsText" text="On track to be achieved">
      <formula>NOT(ISERROR(SEARCH("On track to be achieved",G86)))</formula>
    </cfRule>
    <cfRule type="containsText" dxfId="2341" priority="2633" operator="containsText" text="Deferred">
      <formula>NOT(ISERROR(SEARCH("Deferred",G86)))</formula>
    </cfRule>
    <cfRule type="containsText" dxfId="2340" priority="2634" operator="containsText" text="Deleted">
      <formula>NOT(ISERROR(SEARCH("Deleted",G86)))</formula>
    </cfRule>
    <cfRule type="containsText" dxfId="2339" priority="2635" operator="containsText" text="In Danger of Falling Behind Target">
      <formula>NOT(ISERROR(SEARCH("In Danger of Falling Behind Target",G86)))</formula>
    </cfRule>
    <cfRule type="containsText" dxfId="2338" priority="2636" operator="containsText" text="Not yet due">
      <formula>NOT(ISERROR(SEARCH("Not yet due",G86)))</formula>
    </cfRule>
    <cfRule type="containsText" dxfId="2337" priority="2637" operator="containsText" text="Update not Provided">
      <formula>NOT(ISERROR(SEARCH("Update not Provided",G86)))</formula>
    </cfRule>
    <cfRule type="containsText" dxfId="2336" priority="2638" operator="containsText" text="Not yet due">
      <formula>NOT(ISERROR(SEARCH("Not yet due",G86)))</formula>
    </cfRule>
    <cfRule type="containsText" dxfId="2335" priority="2639" operator="containsText" text="Completed Behind Schedule">
      <formula>NOT(ISERROR(SEARCH("Completed Behind Schedule",G86)))</formula>
    </cfRule>
    <cfRule type="containsText" dxfId="2334" priority="2640" operator="containsText" text="Off Target">
      <formula>NOT(ISERROR(SEARCH("Off Target",G86)))</formula>
    </cfRule>
    <cfRule type="containsText" dxfId="2333" priority="2641" operator="containsText" text="On Track to be Achieved">
      <formula>NOT(ISERROR(SEARCH("On Track to be Achieved",G86)))</formula>
    </cfRule>
    <cfRule type="containsText" dxfId="2332" priority="2642" operator="containsText" text="Fully Achieved">
      <formula>NOT(ISERROR(SEARCH("Fully Achieved",G86)))</formula>
    </cfRule>
    <cfRule type="containsText" dxfId="2331" priority="2643" operator="containsText" text="Not yet due">
      <formula>NOT(ISERROR(SEARCH("Not yet due",G86)))</formula>
    </cfRule>
    <cfRule type="containsText" dxfId="2330" priority="2644" operator="containsText" text="Not Yet Due">
      <formula>NOT(ISERROR(SEARCH("Not Yet Due",G86)))</formula>
    </cfRule>
    <cfRule type="containsText" dxfId="2329" priority="2645" operator="containsText" text="Deferred">
      <formula>NOT(ISERROR(SEARCH("Deferred",G86)))</formula>
    </cfRule>
    <cfRule type="containsText" dxfId="2328" priority="2646" operator="containsText" text="Deleted">
      <formula>NOT(ISERROR(SEARCH("Deleted",G86)))</formula>
    </cfRule>
    <cfRule type="containsText" dxfId="2327" priority="2647" operator="containsText" text="In Danger of Falling Behind Target">
      <formula>NOT(ISERROR(SEARCH("In Danger of Falling Behind Target",G86)))</formula>
    </cfRule>
    <cfRule type="containsText" dxfId="2326" priority="2648" operator="containsText" text="Not yet due">
      <formula>NOT(ISERROR(SEARCH("Not yet due",G86)))</formula>
    </cfRule>
    <cfRule type="containsText" dxfId="2325" priority="2649" operator="containsText" text="Completed Behind Schedule">
      <formula>NOT(ISERROR(SEARCH("Completed Behind Schedule",G86)))</formula>
    </cfRule>
    <cfRule type="containsText" dxfId="2324" priority="2650" operator="containsText" text="Off Target">
      <formula>NOT(ISERROR(SEARCH("Off Target",G86)))</formula>
    </cfRule>
    <cfRule type="containsText" dxfId="2323" priority="2651" operator="containsText" text="In Danger of Falling Behind Target">
      <formula>NOT(ISERROR(SEARCH("In Danger of Falling Behind Target",G86)))</formula>
    </cfRule>
    <cfRule type="containsText" dxfId="2322" priority="2652" operator="containsText" text="On Track to be Achieved">
      <formula>NOT(ISERROR(SEARCH("On Track to be Achieved",G86)))</formula>
    </cfRule>
    <cfRule type="containsText" dxfId="2321" priority="2653" operator="containsText" text="Fully Achieved">
      <formula>NOT(ISERROR(SEARCH("Fully Achieved",G86)))</formula>
    </cfRule>
    <cfRule type="containsText" dxfId="2320" priority="2654" operator="containsText" text="Update not Provided">
      <formula>NOT(ISERROR(SEARCH("Update not Provided",G86)))</formula>
    </cfRule>
    <cfRule type="containsText" dxfId="2319" priority="2655" operator="containsText" text="Not yet due">
      <formula>NOT(ISERROR(SEARCH("Not yet due",G86)))</formula>
    </cfRule>
    <cfRule type="containsText" dxfId="2318" priority="2656" operator="containsText" text="Completed Behind Schedule">
      <formula>NOT(ISERROR(SEARCH("Completed Behind Schedule",G86)))</formula>
    </cfRule>
    <cfRule type="containsText" dxfId="2317" priority="2657" operator="containsText" text="Off Target">
      <formula>NOT(ISERROR(SEARCH("Off Target",G86)))</formula>
    </cfRule>
    <cfRule type="containsText" dxfId="2316" priority="2658" operator="containsText" text="In Danger of Falling Behind Target">
      <formula>NOT(ISERROR(SEARCH("In Danger of Falling Behind Target",G86)))</formula>
    </cfRule>
    <cfRule type="containsText" dxfId="2315" priority="2659" operator="containsText" text="On Track to be Achieved">
      <formula>NOT(ISERROR(SEARCH("On Track to be Achieved",G86)))</formula>
    </cfRule>
    <cfRule type="containsText" dxfId="2314" priority="2660" operator="containsText" text="Fully Achieved">
      <formula>NOT(ISERROR(SEARCH("Fully Achieved",G86)))</formula>
    </cfRule>
    <cfRule type="containsText" dxfId="2313" priority="2661" operator="containsText" text="Fully Achieved">
      <formula>NOT(ISERROR(SEARCH("Fully Achieved",G86)))</formula>
    </cfRule>
    <cfRule type="containsText" dxfId="2312" priority="2662" operator="containsText" text="Fully Achieved">
      <formula>NOT(ISERROR(SEARCH("Fully Achieved",G86)))</formula>
    </cfRule>
    <cfRule type="containsText" dxfId="2311" priority="2663" operator="containsText" text="Deferred">
      <formula>NOT(ISERROR(SEARCH("Deferred",G86)))</formula>
    </cfRule>
    <cfRule type="containsText" dxfId="2310" priority="2664" operator="containsText" text="Deleted">
      <formula>NOT(ISERROR(SEARCH("Deleted",G86)))</formula>
    </cfRule>
    <cfRule type="containsText" dxfId="2309" priority="2665" operator="containsText" text="In Danger of Falling Behind Target">
      <formula>NOT(ISERROR(SEARCH("In Danger of Falling Behind Target",G86)))</formula>
    </cfRule>
    <cfRule type="containsText" dxfId="2308" priority="2666" operator="containsText" text="Not yet due">
      <formula>NOT(ISERROR(SEARCH("Not yet due",G86)))</formula>
    </cfRule>
    <cfRule type="containsText" dxfId="2307" priority="2667" operator="containsText" text="Update not Provided">
      <formula>NOT(ISERROR(SEARCH("Update not Provided",G86)))</formula>
    </cfRule>
  </conditionalFormatting>
  <conditionalFormatting sqref="G87:G97">
    <cfRule type="containsText" dxfId="2306" priority="2596" operator="containsText" text="On track to be achieved">
      <formula>NOT(ISERROR(SEARCH("On track to be achieved",G87)))</formula>
    </cfRule>
    <cfRule type="containsText" dxfId="2305" priority="2597" operator="containsText" text="Deferred">
      <formula>NOT(ISERROR(SEARCH("Deferred",G87)))</formula>
    </cfRule>
    <cfRule type="containsText" dxfId="2304" priority="2598" operator="containsText" text="Deleted">
      <formula>NOT(ISERROR(SEARCH("Deleted",G87)))</formula>
    </cfRule>
    <cfRule type="containsText" dxfId="2303" priority="2599" operator="containsText" text="In Danger of Falling Behind Target">
      <formula>NOT(ISERROR(SEARCH("In Danger of Falling Behind Target",G87)))</formula>
    </cfRule>
    <cfRule type="containsText" dxfId="2302" priority="2600" operator="containsText" text="Not yet due">
      <formula>NOT(ISERROR(SEARCH("Not yet due",G87)))</formula>
    </cfRule>
    <cfRule type="containsText" dxfId="2301" priority="2601" operator="containsText" text="Update not Provided">
      <formula>NOT(ISERROR(SEARCH("Update not Provided",G87)))</formula>
    </cfRule>
    <cfRule type="containsText" dxfId="2300" priority="2602" operator="containsText" text="Not yet due">
      <formula>NOT(ISERROR(SEARCH("Not yet due",G87)))</formula>
    </cfRule>
    <cfRule type="containsText" dxfId="2299" priority="2603" operator="containsText" text="Completed Behind Schedule">
      <formula>NOT(ISERROR(SEARCH("Completed Behind Schedule",G87)))</formula>
    </cfRule>
    <cfRule type="containsText" dxfId="2298" priority="2604" operator="containsText" text="Off Target">
      <formula>NOT(ISERROR(SEARCH("Off Target",G87)))</formula>
    </cfRule>
    <cfRule type="containsText" dxfId="2297" priority="2605" operator="containsText" text="On Track to be Achieved">
      <formula>NOT(ISERROR(SEARCH("On Track to be Achieved",G87)))</formula>
    </cfRule>
    <cfRule type="containsText" dxfId="2296" priority="2606" operator="containsText" text="Fully Achieved">
      <formula>NOT(ISERROR(SEARCH("Fully Achieved",G87)))</formula>
    </cfRule>
    <cfRule type="containsText" dxfId="2295" priority="2607" operator="containsText" text="Not yet due">
      <formula>NOT(ISERROR(SEARCH("Not yet due",G87)))</formula>
    </cfRule>
    <cfRule type="containsText" dxfId="2294" priority="2608" operator="containsText" text="Not Yet Due">
      <formula>NOT(ISERROR(SEARCH("Not Yet Due",G87)))</formula>
    </cfRule>
    <cfRule type="containsText" dxfId="2293" priority="2609" operator="containsText" text="Deferred">
      <formula>NOT(ISERROR(SEARCH("Deferred",G87)))</formula>
    </cfRule>
    <cfRule type="containsText" dxfId="2292" priority="2610" operator="containsText" text="Deleted">
      <formula>NOT(ISERROR(SEARCH("Deleted",G87)))</formula>
    </cfRule>
    <cfRule type="containsText" dxfId="2291" priority="2611" operator="containsText" text="In Danger of Falling Behind Target">
      <formula>NOT(ISERROR(SEARCH("In Danger of Falling Behind Target",G87)))</formula>
    </cfRule>
    <cfRule type="containsText" dxfId="2290" priority="2612" operator="containsText" text="Not yet due">
      <formula>NOT(ISERROR(SEARCH("Not yet due",G87)))</formula>
    </cfRule>
    <cfRule type="containsText" dxfId="2289" priority="2613" operator="containsText" text="Completed Behind Schedule">
      <formula>NOT(ISERROR(SEARCH("Completed Behind Schedule",G87)))</formula>
    </cfRule>
    <cfRule type="containsText" dxfId="2288" priority="2614" operator="containsText" text="Off Target">
      <formula>NOT(ISERROR(SEARCH("Off Target",G87)))</formula>
    </cfRule>
    <cfRule type="containsText" dxfId="2287" priority="2615" operator="containsText" text="In Danger of Falling Behind Target">
      <formula>NOT(ISERROR(SEARCH("In Danger of Falling Behind Target",G87)))</formula>
    </cfRule>
    <cfRule type="containsText" dxfId="2286" priority="2616" operator="containsText" text="On Track to be Achieved">
      <formula>NOT(ISERROR(SEARCH("On Track to be Achieved",G87)))</formula>
    </cfRule>
    <cfRule type="containsText" dxfId="2285" priority="2617" operator="containsText" text="Fully Achieved">
      <formula>NOT(ISERROR(SEARCH("Fully Achieved",G87)))</formula>
    </cfRule>
    <cfRule type="containsText" dxfId="2284" priority="2618" operator="containsText" text="Update not Provided">
      <formula>NOT(ISERROR(SEARCH("Update not Provided",G87)))</formula>
    </cfRule>
    <cfRule type="containsText" dxfId="2283" priority="2619" operator="containsText" text="Not yet due">
      <formula>NOT(ISERROR(SEARCH("Not yet due",G87)))</formula>
    </cfRule>
    <cfRule type="containsText" dxfId="2282" priority="2620" operator="containsText" text="Completed Behind Schedule">
      <formula>NOT(ISERROR(SEARCH("Completed Behind Schedule",G87)))</formula>
    </cfRule>
    <cfRule type="containsText" dxfId="2281" priority="2621" operator="containsText" text="Off Target">
      <formula>NOT(ISERROR(SEARCH("Off Target",G87)))</formula>
    </cfRule>
    <cfRule type="containsText" dxfId="2280" priority="2622" operator="containsText" text="In Danger of Falling Behind Target">
      <formula>NOT(ISERROR(SEARCH("In Danger of Falling Behind Target",G87)))</formula>
    </cfRule>
    <cfRule type="containsText" dxfId="2279" priority="2623" operator="containsText" text="On Track to be Achieved">
      <formula>NOT(ISERROR(SEARCH("On Track to be Achieved",G87)))</formula>
    </cfRule>
    <cfRule type="containsText" dxfId="2278" priority="2624" operator="containsText" text="Fully Achieved">
      <formula>NOT(ISERROR(SEARCH("Fully Achieved",G87)))</formula>
    </cfRule>
    <cfRule type="containsText" dxfId="2277" priority="2625" operator="containsText" text="Fully Achieved">
      <formula>NOT(ISERROR(SEARCH("Fully Achieved",G87)))</formula>
    </cfRule>
    <cfRule type="containsText" dxfId="2276" priority="2626" operator="containsText" text="Fully Achieved">
      <formula>NOT(ISERROR(SEARCH("Fully Achieved",G87)))</formula>
    </cfRule>
    <cfRule type="containsText" dxfId="2275" priority="2627" operator="containsText" text="Deferred">
      <formula>NOT(ISERROR(SEARCH("Deferred",G87)))</formula>
    </cfRule>
    <cfRule type="containsText" dxfId="2274" priority="2628" operator="containsText" text="Deleted">
      <formula>NOT(ISERROR(SEARCH("Deleted",G87)))</formula>
    </cfRule>
    <cfRule type="containsText" dxfId="2273" priority="2629" operator="containsText" text="In Danger of Falling Behind Target">
      <formula>NOT(ISERROR(SEARCH("In Danger of Falling Behind Target",G87)))</formula>
    </cfRule>
    <cfRule type="containsText" dxfId="2272" priority="2630" operator="containsText" text="Not yet due">
      <formula>NOT(ISERROR(SEARCH("Not yet due",G87)))</formula>
    </cfRule>
    <cfRule type="containsText" dxfId="2271" priority="2631" operator="containsText" text="Update not Provided">
      <formula>NOT(ISERROR(SEARCH("Update not Provided",G87)))</formula>
    </cfRule>
  </conditionalFormatting>
  <conditionalFormatting sqref="G98">
    <cfRule type="containsText" dxfId="2270" priority="2560" operator="containsText" text="On track to be achieved">
      <formula>NOT(ISERROR(SEARCH("On track to be achieved",G98)))</formula>
    </cfRule>
    <cfRule type="containsText" dxfId="2269" priority="2561" operator="containsText" text="Deferred">
      <formula>NOT(ISERROR(SEARCH("Deferred",G98)))</formula>
    </cfRule>
    <cfRule type="containsText" dxfId="2268" priority="2562" operator="containsText" text="Deleted">
      <formula>NOT(ISERROR(SEARCH("Deleted",G98)))</formula>
    </cfRule>
    <cfRule type="containsText" dxfId="2267" priority="2563" operator="containsText" text="In Danger of Falling Behind Target">
      <formula>NOT(ISERROR(SEARCH("In Danger of Falling Behind Target",G98)))</formula>
    </cfRule>
    <cfRule type="containsText" dxfId="2266" priority="2564" operator="containsText" text="Not yet due">
      <formula>NOT(ISERROR(SEARCH("Not yet due",G98)))</formula>
    </cfRule>
    <cfRule type="containsText" dxfId="2265" priority="2565" operator="containsText" text="Update not Provided">
      <formula>NOT(ISERROR(SEARCH("Update not Provided",G98)))</formula>
    </cfRule>
    <cfRule type="containsText" dxfId="2264" priority="2566" operator="containsText" text="Not yet due">
      <formula>NOT(ISERROR(SEARCH("Not yet due",G98)))</formula>
    </cfRule>
    <cfRule type="containsText" dxfId="2263" priority="2567" operator="containsText" text="Completed Behind Schedule">
      <formula>NOT(ISERROR(SEARCH("Completed Behind Schedule",G98)))</formula>
    </cfRule>
    <cfRule type="containsText" dxfId="2262" priority="2568" operator="containsText" text="Off Target">
      <formula>NOT(ISERROR(SEARCH("Off Target",G98)))</formula>
    </cfRule>
    <cfRule type="containsText" dxfId="2261" priority="2569" operator="containsText" text="On Track to be Achieved">
      <formula>NOT(ISERROR(SEARCH("On Track to be Achieved",G98)))</formula>
    </cfRule>
    <cfRule type="containsText" dxfId="2260" priority="2570" operator="containsText" text="Fully Achieved">
      <formula>NOT(ISERROR(SEARCH("Fully Achieved",G98)))</formula>
    </cfRule>
    <cfRule type="containsText" dxfId="2259" priority="2571" operator="containsText" text="Not yet due">
      <formula>NOT(ISERROR(SEARCH("Not yet due",G98)))</formula>
    </cfRule>
    <cfRule type="containsText" dxfId="2258" priority="2572" operator="containsText" text="Not Yet Due">
      <formula>NOT(ISERROR(SEARCH("Not Yet Due",G98)))</formula>
    </cfRule>
    <cfRule type="containsText" dxfId="2257" priority="2573" operator="containsText" text="Deferred">
      <formula>NOT(ISERROR(SEARCH("Deferred",G98)))</formula>
    </cfRule>
    <cfRule type="containsText" dxfId="2256" priority="2574" operator="containsText" text="Deleted">
      <formula>NOT(ISERROR(SEARCH("Deleted",G98)))</formula>
    </cfRule>
    <cfRule type="containsText" dxfId="2255" priority="2575" operator="containsText" text="In Danger of Falling Behind Target">
      <formula>NOT(ISERROR(SEARCH("In Danger of Falling Behind Target",G98)))</formula>
    </cfRule>
    <cfRule type="containsText" dxfId="2254" priority="2576" operator="containsText" text="Not yet due">
      <formula>NOT(ISERROR(SEARCH("Not yet due",G98)))</formula>
    </cfRule>
    <cfRule type="containsText" dxfId="2253" priority="2577" operator="containsText" text="Completed Behind Schedule">
      <formula>NOT(ISERROR(SEARCH("Completed Behind Schedule",G98)))</formula>
    </cfRule>
    <cfRule type="containsText" dxfId="2252" priority="2578" operator="containsText" text="Off Target">
      <formula>NOT(ISERROR(SEARCH("Off Target",G98)))</formula>
    </cfRule>
    <cfRule type="containsText" dxfId="2251" priority="2579" operator="containsText" text="In Danger of Falling Behind Target">
      <formula>NOT(ISERROR(SEARCH("In Danger of Falling Behind Target",G98)))</formula>
    </cfRule>
    <cfRule type="containsText" dxfId="2250" priority="2580" operator="containsText" text="On Track to be Achieved">
      <formula>NOT(ISERROR(SEARCH("On Track to be Achieved",G98)))</formula>
    </cfRule>
    <cfRule type="containsText" dxfId="2249" priority="2581" operator="containsText" text="Fully Achieved">
      <formula>NOT(ISERROR(SEARCH("Fully Achieved",G98)))</formula>
    </cfRule>
    <cfRule type="containsText" dxfId="2248" priority="2582" operator="containsText" text="Update not Provided">
      <formula>NOT(ISERROR(SEARCH("Update not Provided",G98)))</formula>
    </cfRule>
    <cfRule type="containsText" dxfId="2247" priority="2583" operator="containsText" text="Not yet due">
      <formula>NOT(ISERROR(SEARCH("Not yet due",G98)))</formula>
    </cfRule>
    <cfRule type="containsText" dxfId="2246" priority="2584" operator="containsText" text="Completed Behind Schedule">
      <formula>NOT(ISERROR(SEARCH("Completed Behind Schedule",G98)))</formula>
    </cfRule>
    <cfRule type="containsText" dxfId="2245" priority="2585" operator="containsText" text="Off Target">
      <formula>NOT(ISERROR(SEARCH("Off Target",G98)))</formula>
    </cfRule>
    <cfRule type="containsText" dxfId="2244" priority="2586" operator="containsText" text="In Danger of Falling Behind Target">
      <formula>NOT(ISERROR(SEARCH("In Danger of Falling Behind Target",G98)))</formula>
    </cfRule>
    <cfRule type="containsText" dxfId="2243" priority="2587" operator="containsText" text="On Track to be Achieved">
      <formula>NOT(ISERROR(SEARCH("On Track to be Achieved",G98)))</formula>
    </cfRule>
    <cfRule type="containsText" dxfId="2242" priority="2588" operator="containsText" text="Fully Achieved">
      <formula>NOT(ISERROR(SEARCH("Fully Achieved",G98)))</formula>
    </cfRule>
    <cfRule type="containsText" dxfId="2241" priority="2589" operator="containsText" text="Fully Achieved">
      <formula>NOT(ISERROR(SEARCH("Fully Achieved",G98)))</formula>
    </cfRule>
    <cfRule type="containsText" dxfId="2240" priority="2590" operator="containsText" text="Fully Achieved">
      <formula>NOT(ISERROR(SEARCH("Fully Achieved",G98)))</formula>
    </cfRule>
    <cfRule type="containsText" dxfId="2239" priority="2591" operator="containsText" text="Deferred">
      <formula>NOT(ISERROR(SEARCH("Deferred",G98)))</formula>
    </cfRule>
    <cfRule type="containsText" dxfId="2238" priority="2592" operator="containsText" text="Deleted">
      <formula>NOT(ISERROR(SEARCH("Deleted",G98)))</formula>
    </cfRule>
    <cfRule type="containsText" dxfId="2237" priority="2593" operator="containsText" text="In Danger of Falling Behind Target">
      <formula>NOT(ISERROR(SEARCH("In Danger of Falling Behind Target",G98)))</formula>
    </cfRule>
    <cfRule type="containsText" dxfId="2236" priority="2594" operator="containsText" text="Not yet due">
      <formula>NOT(ISERROR(SEARCH("Not yet due",G98)))</formula>
    </cfRule>
    <cfRule type="containsText" dxfId="2235" priority="2595" operator="containsText" text="Update not Provided">
      <formula>NOT(ISERROR(SEARCH("Update not Provided",G98)))</formula>
    </cfRule>
  </conditionalFormatting>
  <conditionalFormatting sqref="G98">
    <cfRule type="containsText" dxfId="2234" priority="2524" operator="containsText" text="On track to be achieved">
      <formula>NOT(ISERROR(SEARCH("On track to be achieved",G98)))</formula>
    </cfRule>
    <cfRule type="containsText" dxfId="2233" priority="2525" operator="containsText" text="Deferred">
      <formula>NOT(ISERROR(SEARCH("Deferred",G98)))</formula>
    </cfRule>
    <cfRule type="containsText" dxfId="2232" priority="2526" operator="containsText" text="Deleted">
      <formula>NOT(ISERROR(SEARCH("Deleted",G98)))</formula>
    </cfRule>
    <cfRule type="containsText" dxfId="2231" priority="2527" operator="containsText" text="In Danger of Falling Behind Target">
      <formula>NOT(ISERROR(SEARCH("In Danger of Falling Behind Target",G98)))</formula>
    </cfRule>
    <cfRule type="containsText" dxfId="2230" priority="2528" operator="containsText" text="Not yet due">
      <formula>NOT(ISERROR(SEARCH("Not yet due",G98)))</formula>
    </cfRule>
    <cfRule type="containsText" dxfId="2229" priority="2529" operator="containsText" text="Update not Provided">
      <formula>NOT(ISERROR(SEARCH("Update not Provided",G98)))</formula>
    </cfRule>
    <cfRule type="containsText" dxfId="2228" priority="2530" operator="containsText" text="Not yet due">
      <formula>NOT(ISERROR(SEARCH("Not yet due",G98)))</formula>
    </cfRule>
    <cfRule type="containsText" dxfId="2227" priority="2531" operator="containsText" text="Completed Behind Schedule">
      <formula>NOT(ISERROR(SEARCH("Completed Behind Schedule",G98)))</formula>
    </cfRule>
    <cfRule type="containsText" dxfId="2226" priority="2532" operator="containsText" text="Off Target">
      <formula>NOT(ISERROR(SEARCH("Off Target",G98)))</formula>
    </cfRule>
    <cfRule type="containsText" dxfId="2225" priority="2533" operator="containsText" text="On Track to be Achieved">
      <formula>NOT(ISERROR(SEARCH("On Track to be Achieved",G98)))</formula>
    </cfRule>
    <cfRule type="containsText" dxfId="2224" priority="2534" operator="containsText" text="Fully Achieved">
      <formula>NOT(ISERROR(SEARCH("Fully Achieved",G98)))</formula>
    </cfRule>
    <cfRule type="containsText" dxfId="2223" priority="2535" operator="containsText" text="Not yet due">
      <formula>NOT(ISERROR(SEARCH("Not yet due",G98)))</formula>
    </cfRule>
    <cfRule type="containsText" dxfId="2222" priority="2536" operator="containsText" text="Not Yet Due">
      <formula>NOT(ISERROR(SEARCH("Not Yet Due",G98)))</formula>
    </cfRule>
    <cfRule type="containsText" dxfId="2221" priority="2537" operator="containsText" text="Deferred">
      <formula>NOT(ISERROR(SEARCH("Deferred",G98)))</formula>
    </cfRule>
    <cfRule type="containsText" dxfId="2220" priority="2538" operator="containsText" text="Deleted">
      <formula>NOT(ISERROR(SEARCH("Deleted",G98)))</formula>
    </cfRule>
    <cfRule type="containsText" dxfId="2219" priority="2539" operator="containsText" text="In Danger of Falling Behind Target">
      <formula>NOT(ISERROR(SEARCH("In Danger of Falling Behind Target",G98)))</formula>
    </cfRule>
    <cfRule type="containsText" dxfId="2218" priority="2540" operator="containsText" text="Not yet due">
      <formula>NOT(ISERROR(SEARCH("Not yet due",G98)))</formula>
    </cfRule>
    <cfRule type="containsText" dxfId="2217" priority="2541" operator="containsText" text="Completed Behind Schedule">
      <formula>NOT(ISERROR(SEARCH("Completed Behind Schedule",G98)))</formula>
    </cfRule>
    <cfRule type="containsText" dxfId="2216" priority="2542" operator="containsText" text="Off Target">
      <formula>NOT(ISERROR(SEARCH("Off Target",G98)))</formula>
    </cfRule>
    <cfRule type="containsText" dxfId="2215" priority="2543" operator="containsText" text="In Danger of Falling Behind Target">
      <formula>NOT(ISERROR(SEARCH("In Danger of Falling Behind Target",G98)))</formula>
    </cfRule>
    <cfRule type="containsText" dxfId="2214" priority="2544" operator="containsText" text="On Track to be Achieved">
      <formula>NOT(ISERROR(SEARCH("On Track to be Achieved",G98)))</formula>
    </cfRule>
    <cfRule type="containsText" dxfId="2213" priority="2545" operator="containsText" text="Fully Achieved">
      <formula>NOT(ISERROR(SEARCH("Fully Achieved",G98)))</formula>
    </cfRule>
    <cfRule type="containsText" dxfId="2212" priority="2546" operator="containsText" text="Update not Provided">
      <formula>NOT(ISERROR(SEARCH("Update not Provided",G98)))</formula>
    </cfRule>
    <cfRule type="containsText" dxfId="2211" priority="2547" operator="containsText" text="Not yet due">
      <formula>NOT(ISERROR(SEARCH("Not yet due",G98)))</formula>
    </cfRule>
    <cfRule type="containsText" dxfId="2210" priority="2548" operator="containsText" text="Completed Behind Schedule">
      <formula>NOT(ISERROR(SEARCH("Completed Behind Schedule",G98)))</formula>
    </cfRule>
    <cfRule type="containsText" dxfId="2209" priority="2549" operator="containsText" text="Off Target">
      <formula>NOT(ISERROR(SEARCH("Off Target",G98)))</formula>
    </cfRule>
    <cfRule type="containsText" dxfId="2208" priority="2550" operator="containsText" text="In Danger of Falling Behind Target">
      <formula>NOT(ISERROR(SEARCH("In Danger of Falling Behind Target",G98)))</formula>
    </cfRule>
    <cfRule type="containsText" dxfId="2207" priority="2551" operator="containsText" text="On Track to be Achieved">
      <formula>NOT(ISERROR(SEARCH("On Track to be Achieved",G98)))</formula>
    </cfRule>
    <cfRule type="containsText" dxfId="2206" priority="2552" operator="containsText" text="Fully Achieved">
      <formula>NOT(ISERROR(SEARCH("Fully Achieved",G98)))</formula>
    </cfRule>
    <cfRule type="containsText" dxfId="2205" priority="2553" operator="containsText" text="Fully Achieved">
      <formula>NOT(ISERROR(SEARCH("Fully Achieved",G98)))</formula>
    </cfRule>
    <cfRule type="containsText" dxfId="2204" priority="2554" operator="containsText" text="Fully Achieved">
      <formula>NOT(ISERROR(SEARCH("Fully Achieved",G98)))</formula>
    </cfRule>
    <cfRule type="containsText" dxfId="2203" priority="2555" operator="containsText" text="Deferred">
      <formula>NOT(ISERROR(SEARCH("Deferred",G98)))</formula>
    </cfRule>
    <cfRule type="containsText" dxfId="2202" priority="2556" operator="containsText" text="Deleted">
      <formula>NOT(ISERROR(SEARCH("Deleted",G98)))</formula>
    </cfRule>
    <cfRule type="containsText" dxfId="2201" priority="2557" operator="containsText" text="In Danger of Falling Behind Target">
      <formula>NOT(ISERROR(SEARCH("In Danger of Falling Behind Target",G98)))</formula>
    </cfRule>
    <cfRule type="containsText" dxfId="2200" priority="2558" operator="containsText" text="Not yet due">
      <formula>NOT(ISERROR(SEARCH("Not yet due",G98)))</formula>
    </cfRule>
    <cfRule type="containsText" dxfId="2199" priority="2559" operator="containsText" text="Update not Provided">
      <formula>NOT(ISERROR(SEARCH("Update not Provided",G98)))</formula>
    </cfRule>
  </conditionalFormatting>
  <conditionalFormatting sqref="G100:G110">
    <cfRule type="containsText" dxfId="2198" priority="2488" operator="containsText" text="On track to be achieved">
      <formula>NOT(ISERROR(SEARCH("On track to be achieved",G100)))</formula>
    </cfRule>
    <cfRule type="containsText" dxfId="2197" priority="2489" operator="containsText" text="Deferred">
      <formula>NOT(ISERROR(SEARCH("Deferred",G100)))</formula>
    </cfRule>
    <cfRule type="containsText" dxfId="2196" priority="2490" operator="containsText" text="Deleted">
      <formula>NOT(ISERROR(SEARCH("Deleted",G100)))</formula>
    </cfRule>
    <cfRule type="containsText" dxfId="2195" priority="2491" operator="containsText" text="In Danger of Falling Behind Target">
      <formula>NOT(ISERROR(SEARCH("In Danger of Falling Behind Target",G100)))</formula>
    </cfRule>
    <cfRule type="containsText" dxfId="2194" priority="2492" operator="containsText" text="Not yet due">
      <formula>NOT(ISERROR(SEARCH("Not yet due",G100)))</formula>
    </cfRule>
    <cfRule type="containsText" dxfId="2193" priority="2493" operator="containsText" text="Update not Provided">
      <formula>NOT(ISERROR(SEARCH("Update not Provided",G100)))</formula>
    </cfRule>
    <cfRule type="containsText" dxfId="2192" priority="2494" operator="containsText" text="Not yet due">
      <formula>NOT(ISERROR(SEARCH("Not yet due",G100)))</formula>
    </cfRule>
    <cfRule type="containsText" dxfId="2191" priority="2495" operator="containsText" text="Completed Behind Schedule">
      <formula>NOT(ISERROR(SEARCH("Completed Behind Schedule",G100)))</formula>
    </cfRule>
    <cfRule type="containsText" dxfId="2190" priority="2496" operator="containsText" text="Off Target">
      <formula>NOT(ISERROR(SEARCH("Off Target",G100)))</formula>
    </cfRule>
    <cfRule type="containsText" dxfId="2189" priority="2497" operator="containsText" text="On Track to be Achieved">
      <formula>NOT(ISERROR(SEARCH("On Track to be Achieved",G100)))</formula>
    </cfRule>
    <cfRule type="containsText" dxfId="2188" priority="2498" operator="containsText" text="Fully Achieved">
      <formula>NOT(ISERROR(SEARCH("Fully Achieved",G100)))</formula>
    </cfRule>
    <cfRule type="containsText" dxfId="2187" priority="2499" operator="containsText" text="Not yet due">
      <formula>NOT(ISERROR(SEARCH("Not yet due",G100)))</formula>
    </cfRule>
    <cfRule type="containsText" dxfId="2186" priority="2500" operator="containsText" text="Not Yet Due">
      <formula>NOT(ISERROR(SEARCH("Not Yet Due",G100)))</formula>
    </cfRule>
    <cfRule type="containsText" dxfId="2185" priority="2501" operator="containsText" text="Deferred">
      <formula>NOT(ISERROR(SEARCH("Deferred",G100)))</formula>
    </cfRule>
    <cfRule type="containsText" dxfId="2184" priority="2502" operator="containsText" text="Deleted">
      <formula>NOT(ISERROR(SEARCH("Deleted",G100)))</formula>
    </cfRule>
    <cfRule type="containsText" dxfId="2183" priority="2503" operator="containsText" text="In Danger of Falling Behind Target">
      <formula>NOT(ISERROR(SEARCH("In Danger of Falling Behind Target",G100)))</formula>
    </cfRule>
    <cfRule type="containsText" dxfId="2182" priority="2504" operator="containsText" text="Not yet due">
      <formula>NOT(ISERROR(SEARCH("Not yet due",G100)))</formula>
    </cfRule>
    <cfRule type="containsText" dxfId="2181" priority="2505" operator="containsText" text="Completed Behind Schedule">
      <formula>NOT(ISERROR(SEARCH("Completed Behind Schedule",G100)))</formula>
    </cfRule>
    <cfRule type="containsText" dxfId="2180" priority="2506" operator="containsText" text="Off Target">
      <formula>NOT(ISERROR(SEARCH("Off Target",G100)))</formula>
    </cfRule>
    <cfRule type="containsText" dxfId="2179" priority="2507" operator="containsText" text="In Danger of Falling Behind Target">
      <formula>NOT(ISERROR(SEARCH("In Danger of Falling Behind Target",G100)))</formula>
    </cfRule>
    <cfRule type="containsText" dxfId="2178" priority="2508" operator="containsText" text="On Track to be Achieved">
      <formula>NOT(ISERROR(SEARCH("On Track to be Achieved",G100)))</formula>
    </cfRule>
    <cfRule type="containsText" dxfId="2177" priority="2509" operator="containsText" text="Fully Achieved">
      <formula>NOT(ISERROR(SEARCH("Fully Achieved",G100)))</formula>
    </cfRule>
    <cfRule type="containsText" dxfId="2176" priority="2510" operator="containsText" text="Update not Provided">
      <formula>NOT(ISERROR(SEARCH("Update not Provided",G100)))</formula>
    </cfRule>
    <cfRule type="containsText" dxfId="2175" priority="2511" operator="containsText" text="Not yet due">
      <formula>NOT(ISERROR(SEARCH("Not yet due",G100)))</formula>
    </cfRule>
    <cfRule type="containsText" dxfId="2174" priority="2512" operator="containsText" text="Completed Behind Schedule">
      <formula>NOT(ISERROR(SEARCH("Completed Behind Schedule",G100)))</formula>
    </cfRule>
    <cfRule type="containsText" dxfId="2173" priority="2513" operator="containsText" text="Off Target">
      <formula>NOT(ISERROR(SEARCH("Off Target",G100)))</formula>
    </cfRule>
    <cfRule type="containsText" dxfId="2172" priority="2514" operator="containsText" text="In Danger of Falling Behind Target">
      <formula>NOT(ISERROR(SEARCH("In Danger of Falling Behind Target",G100)))</formula>
    </cfRule>
    <cfRule type="containsText" dxfId="2171" priority="2515" operator="containsText" text="On Track to be Achieved">
      <formula>NOT(ISERROR(SEARCH("On Track to be Achieved",G100)))</formula>
    </cfRule>
    <cfRule type="containsText" dxfId="2170" priority="2516" operator="containsText" text="Fully Achieved">
      <formula>NOT(ISERROR(SEARCH("Fully Achieved",G100)))</formula>
    </cfRule>
    <cfRule type="containsText" dxfId="2169" priority="2517" operator="containsText" text="Fully Achieved">
      <formula>NOT(ISERROR(SEARCH("Fully Achieved",G100)))</formula>
    </cfRule>
    <cfRule type="containsText" dxfId="2168" priority="2518" operator="containsText" text="Fully Achieved">
      <formula>NOT(ISERROR(SEARCH("Fully Achieved",G100)))</formula>
    </cfRule>
    <cfRule type="containsText" dxfId="2167" priority="2519" operator="containsText" text="Deferred">
      <formula>NOT(ISERROR(SEARCH("Deferred",G100)))</formula>
    </cfRule>
    <cfRule type="containsText" dxfId="2166" priority="2520" operator="containsText" text="Deleted">
      <formula>NOT(ISERROR(SEARCH("Deleted",G100)))</formula>
    </cfRule>
    <cfRule type="containsText" dxfId="2165" priority="2521" operator="containsText" text="In Danger of Falling Behind Target">
      <formula>NOT(ISERROR(SEARCH("In Danger of Falling Behind Target",G100)))</formula>
    </cfRule>
    <cfRule type="containsText" dxfId="2164" priority="2522" operator="containsText" text="Not yet due">
      <formula>NOT(ISERROR(SEARCH("Not yet due",G100)))</formula>
    </cfRule>
    <cfRule type="containsText" dxfId="2163" priority="2523" operator="containsText" text="Update not Provided">
      <formula>NOT(ISERROR(SEARCH("Update not Provided",G100)))</formula>
    </cfRule>
  </conditionalFormatting>
  <conditionalFormatting sqref="I3:I11">
    <cfRule type="containsText" dxfId="2162" priority="2380" operator="containsText" text="On track to be achieved">
      <formula>NOT(ISERROR(SEARCH("On track to be achieved",I3)))</formula>
    </cfRule>
    <cfRule type="containsText" dxfId="2161" priority="2381" operator="containsText" text="Deferred">
      <formula>NOT(ISERROR(SEARCH("Deferred",I3)))</formula>
    </cfRule>
    <cfRule type="containsText" dxfId="2160" priority="2382" operator="containsText" text="Deleted">
      <formula>NOT(ISERROR(SEARCH("Deleted",I3)))</formula>
    </cfRule>
    <cfRule type="containsText" dxfId="2159" priority="2383" operator="containsText" text="In Danger of Falling Behind Target">
      <formula>NOT(ISERROR(SEARCH("In Danger of Falling Behind Target",I3)))</formula>
    </cfRule>
    <cfRule type="containsText" dxfId="2158" priority="2384" operator="containsText" text="Not yet due">
      <formula>NOT(ISERROR(SEARCH("Not yet due",I3)))</formula>
    </cfRule>
    <cfRule type="containsText" dxfId="2157" priority="2385" operator="containsText" text="Update not Provided">
      <formula>NOT(ISERROR(SEARCH("Update not Provided",I3)))</formula>
    </cfRule>
    <cfRule type="containsText" dxfId="2156" priority="2386" operator="containsText" text="Not yet due">
      <formula>NOT(ISERROR(SEARCH("Not yet due",I3)))</formula>
    </cfRule>
    <cfRule type="containsText" dxfId="2155" priority="2387" operator="containsText" text="Completed Behind Schedule">
      <formula>NOT(ISERROR(SEARCH("Completed Behind Schedule",I3)))</formula>
    </cfRule>
    <cfRule type="containsText" dxfId="2154" priority="2388" operator="containsText" text="Off Target">
      <formula>NOT(ISERROR(SEARCH("Off Target",I3)))</formula>
    </cfRule>
    <cfRule type="containsText" dxfId="2153" priority="2389" operator="containsText" text="On Track to be Achieved">
      <formula>NOT(ISERROR(SEARCH("On Track to be Achieved",I3)))</formula>
    </cfRule>
    <cfRule type="containsText" dxfId="2152" priority="2390" operator="containsText" text="Fully Achieved">
      <formula>NOT(ISERROR(SEARCH("Fully Achieved",I3)))</formula>
    </cfRule>
    <cfRule type="containsText" dxfId="2151" priority="2391" operator="containsText" text="Not yet due">
      <formula>NOT(ISERROR(SEARCH("Not yet due",I3)))</formula>
    </cfRule>
    <cfRule type="containsText" dxfId="2150" priority="2392" operator="containsText" text="Not Yet Due">
      <formula>NOT(ISERROR(SEARCH("Not Yet Due",I3)))</formula>
    </cfRule>
    <cfRule type="containsText" dxfId="2149" priority="2393" operator="containsText" text="Deferred">
      <formula>NOT(ISERROR(SEARCH("Deferred",I3)))</formula>
    </cfRule>
    <cfRule type="containsText" dxfId="2148" priority="2394" operator="containsText" text="Deleted">
      <formula>NOT(ISERROR(SEARCH("Deleted",I3)))</formula>
    </cfRule>
    <cfRule type="containsText" dxfId="2147" priority="2395" operator="containsText" text="In Danger of Falling Behind Target">
      <formula>NOT(ISERROR(SEARCH("In Danger of Falling Behind Target",I3)))</formula>
    </cfRule>
    <cfRule type="containsText" dxfId="2146" priority="2396" operator="containsText" text="Not yet due">
      <formula>NOT(ISERROR(SEARCH("Not yet due",I3)))</formula>
    </cfRule>
    <cfRule type="containsText" dxfId="2145" priority="2397" operator="containsText" text="Completed Behind Schedule">
      <formula>NOT(ISERROR(SEARCH("Completed Behind Schedule",I3)))</formula>
    </cfRule>
    <cfRule type="containsText" dxfId="2144" priority="2398" operator="containsText" text="Off Target">
      <formula>NOT(ISERROR(SEARCH("Off Target",I3)))</formula>
    </cfRule>
    <cfRule type="containsText" dxfId="2143" priority="2399" operator="containsText" text="In Danger of Falling Behind Target">
      <formula>NOT(ISERROR(SEARCH("In Danger of Falling Behind Target",I3)))</formula>
    </cfRule>
    <cfRule type="containsText" dxfId="2142" priority="2400" operator="containsText" text="On Track to be Achieved">
      <formula>NOT(ISERROR(SEARCH("On Track to be Achieved",I3)))</formula>
    </cfRule>
    <cfRule type="containsText" dxfId="2141" priority="2401" operator="containsText" text="Fully Achieved">
      <formula>NOT(ISERROR(SEARCH("Fully Achieved",I3)))</formula>
    </cfRule>
    <cfRule type="containsText" dxfId="2140" priority="2402" operator="containsText" text="Update not Provided">
      <formula>NOT(ISERROR(SEARCH("Update not Provided",I3)))</formula>
    </cfRule>
    <cfRule type="containsText" dxfId="2139" priority="2403" operator="containsText" text="Not yet due">
      <formula>NOT(ISERROR(SEARCH("Not yet due",I3)))</formula>
    </cfRule>
    <cfRule type="containsText" dxfId="2138" priority="2404" operator="containsText" text="Completed Behind Schedule">
      <formula>NOT(ISERROR(SEARCH("Completed Behind Schedule",I3)))</formula>
    </cfRule>
    <cfRule type="containsText" dxfId="2137" priority="2405" operator="containsText" text="Off Target">
      <formula>NOT(ISERROR(SEARCH("Off Target",I3)))</formula>
    </cfRule>
    <cfRule type="containsText" dxfId="2136" priority="2406" operator="containsText" text="In Danger of Falling Behind Target">
      <formula>NOT(ISERROR(SEARCH("In Danger of Falling Behind Target",I3)))</formula>
    </cfRule>
    <cfRule type="containsText" dxfId="2135" priority="2407" operator="containsText" text="On Track to be Achieved">
      <formula>NOT(ISERROR(SEARCH("On Track to be Achieved",I3)))</formula>
    </cfRule>
    <cfRule type="containsText" dxfId="2134" priority="2408" operator="containsText" text="Fully Achieved">
      <formula>NOT(ISERROR(SEARCH("Fully Achieved",I3)))</formula>
    </cfRule>
    <cfRule type="containsText" dxfId="2133" priority="2409" operator="containsText" text="Fully Achieved">
      <formula>NOT(ISERROR(SEARCH("Fully Achieved",I3)))</formula>
    </cfRule>
    <cfRule type="containsText" dxfId="2132" priority="2410" operator="containsText" text="Fully Achieved">
      <formula>NOT(ISERROR(SEARCH("Fully Achieved",I3)))</formula>
    </cfRule>
    <cfRule type="containsText" dxfId="2131" priority="2411" operator="containsText" text="Deferred">
      <formula>NOT(ISERROR(SEARCH("Deferred",I3)))</formula>
    </cfRule>
    <cfRule type="containsText" dxfId="2130" priority="2412" operator="containsText" text="Deleted">
      <formula>NOT(ISERROR(SEARCH("Deleted",I3)))</formula>
    </cfRule>
    <cfRule type="containsText" dxfId="2129" priority="2413" operator="containsText" text="In Danger of Falling Behind Target">
      <formula>NOT(ISERROR(SEARCH("In Danger of Falling Behind Target",I3)))</formula>
    </cfRule>
    <cfRule type="containsText" dxfId="2128" priority="2414" operator="containsText" text="Not yet due">
      <formula>NOT(ISERROR(SEARCH("Not yet due",I3)))</formula>
    </cfRule>
    <cfRule type="containsText" dxfId="2127" priority="2415" operator="containsText" text="Update not Provided">
      <formula>NOT(ISERROR(SEARCH("Update not Provided",I3)))</formula>
    </cfRule>
  </conditionalFormatting>
  <conditionalFormatting sqref="I13:I30">
    <cfRule type="containsText" dxfId="2126" priority="2344" operator="containsText" text="On track to be achieved">
      <formula>NOT(ISERROR(SEARCH("On track to be achieved",I13)))</formula>
    </cfRule>
    <cfRule type="containsText" dxfId="2125" priority="2345" operator="containsText" text="Deferred">
      <formula>NOT(ISERROR(SEARCH("Deferred",I13)))</formula>
    </cfRule>
    <cfRule type="containsText" dxfId="2124" priority="2346" operator="containsText" text="Deleted">
      <formula>NOT(ISERROR(SEARCH("Deleted",I13)))</formula>
    </cfRule>
    <cfRule type="containsText" dxfId="2123" priority="2347" operator="containsText" text="In Danger of Falling Behind Target">
      <formula>NOT(ISERROR(SEARCH("In Danger of Falling Behind Target",I13)))</formula>
    </cfRule>
    <cfRule type="containsText" dxfId="2122" priority="2348" operator="containsText" text="Not yet due">
      <formula>NOT(ISERROR(SEARCH("Not yet due",I13)))</formula>
    </cfRule>
    <cfRule type="containsText" dxfId="2121" priority="2349" operator="containsText" text="Update not Provided">
      <formula>NOT(ISERROR(SEARCH("Update not Provided",I13)))</formula>
    </cfRule>
    <cfRule type="containsText" dxfId="2120" priority="2350" operator="containsText" text="Not yet due">
      <formula>NOT(ISERROR(SEARCH("Not yet due",I13)))</formula>
    </cfRule>
    <cfRule type="containsText" dxfId="2119" priority="2351" operator="containsText" text="Completed Behind Schedule">
      <formula>NOT(ISERROR(SEARCH("Completed Behind Schedule",I13)))</formula>
    </cfRule>
    <cfRule type="containsText" dxfId="2118" priority="2352" operator="containsText" text="Off Target">
      <formula>NOT(ISERROR(SEARCH("Off Target",I13)))</formula>
    </cfRule>
    <cfRule type="containsText" dxfId="2117" priority="2353" operator="containsText" text="On Track to be Achieved">
      <formula>NOT(ISERROR(SEARCH("On Track to be Achieved",I13)))</formula>
    </cfRule>
    <cfRule type="containsText" dxfId="2116" priority="2354" operator="containsText" text="Fully Achieved">
      <formula>NOT(ISERROR(SEARCH("Fully Achieved",I13)))</formula>
    </cfRule>
    <cfRule type="containsText" dxfId="2115" priority="2355" operator="containsText" text="Not yet due">
      <formula>NOT(ISERROR(SEARCH("Not yet due",I13)))</formula>
    </cfRule>
    <cfRule type="containsText" dxfId="2114" priority="2356" operator="containsText" text="Not Yet Due">
      <formula>NOT(ISERROR(SEARCH("Not Yet Due",I13)))</formula>
    </cfRule>
    <cfRule type="containsText" dxfId="2113" priority="2357" operator="containsText" text="Deferred">
      <formula>NOT(ISERROR(SEARCH("Deferred",I13)))</formula>
    </cfRule>
    <cfRule type="containsText" dxfId="2112" priority="2358" operator="containsText" text="Deleted">
      <formula>NOT(ISERROR(SEARCH("Deleted",I13)))</formula>
    </cfRule>
    <cfRule type="containsText" dxfId="2111" priority="2359" operator="containsText" text="In Danger of Falling Behind Target">
      <formula>NOT(ISERROR(SEARCH("In Danger of Falling Behind Target",I13)))</formula>
    </cfRule>
    <cfRule type="containsText" dxfId="2110" priority="2360" operator="containsText" text="Not yet due">
      <formula>NOT(ISERROR(SEARCH("Not yet due",I13)))</formula>
    </cfRule>
    <cfRule type="containsText" dxfId="2109" priority="2361" operator="containsText" text="Completed Behind Schedule">
      <formula>NOT(ISERROR(SEARCH("Completed Behind Schedule",I13)))</formula>
    </cfRule>
    <cfRule type="containsText" dxfId="2108" priority="2362" operator="containsText" text="Off Target">
      <formula>NOT(ISERROR(SEARCH("Off Target",I13)))</formula>
    </cfRule>
    <cfRule type="containsText" dxfId="2107" priority="2363" operator="containsText" text="In Danger of Falling Behind Target">
      <formula>NOT(ISERROR(SEARCH("In Danger of Falling Behind Target",I13)))</formula>
    </cfRule>
    <cfRule type="containsText" dxfId="2106" priority="2364" operator="containsText" text="On Track to be Achieved">
      <formula>NOT(ISERROR(SEARCH("On Track to be Achieved",I13)))</formula>
    </cfRule>
    <cfRule type="containsText" dxfId="2105" priority="2365" operator="containsText" text="Fully Achieved">
      <formula>NOT(ISERROR(SEARCH("Fully Achieved",I13)))</formula>
    </cfRule>
    <cfRule type="containsText" dxfId="2104" priority="2366" operator="containsText" text="Update not Provided">
      <formula>NOT(ISERROR(SEARCH("Update not Provided",I13)))</formula>
    </cfRule>
    <cfRule type="containsText" dxfId="2103" priority="2367" operator="containsText" text="Not yet due">
      <formula>NOT(ISERROR(SEARCH("Not yet due",I13)))</formula>
    </cfRule>
    <cfRule type="containsText" dxfId="2102" priority="2368" operator="containsText" text="Completed Behind Schedule">
      <formula>NOT(ISERROR(SEARCH("Completed Behind Schedule",I13)))</formula>
    </cfRule>
    <cfRule type="containsText" dxfId="2101" priority="2369" operator="containsText" text="Off Target">
      <formula>NOT(ISERROR(SEARCH("Off Target",I13)))</formula>
    </cfRule>
    <cfRule type="containsText" dxfId="2100" priority="2370" operator="containsText" text="In Danger of Falling Behind Target">
      <formula>NOT(ISERROR(SEARCH("In Danger of Falling Behind Target",I13)))</formula>
    </cfRule>
    <cfRule type="containsText" dxfId="2099" priority="2371" operator="containsText" text="On Track to be Achieved">
      <formula>NOT(ISERROR(SEARCH("On Track to be Achieved",I13)))</formula>
    </cfRule>
    <cfRule type="containsText" dxfId="2098" priority="2372" operator="containsText" text="Fully Achieved">
      <formula>NOT(ISERROR(SEARCH("Fully Achieved",I13)))</formula>
    </cfRule>
    <cfRule type="containsText" dxfId="2097" priority="2373" operator="containsText" text="Fully Achieved">
      <formula>NOT(ISERROR(SEARCH("Fully Achieved",I13)))</formula>
    </cfRule>
    <cfRule type="containsText" dxfId="2096" priority="2374" operator="containsText" text="Fully Achieved">
      <formula>NOT(ISERROR(SEARCH("Fully Achieved",I13)))</formula>
    </cfRule>
    <cfRule type="containsText" dxfId="2095" priority="2375" operator="containsText" text="Deferred">
      <formula>NOT(ISERROR(SEARCH("Deferred",I13)))</formula>
    </cfRule>
    <cfRule type="containsText" dxfId="2094" priority="2376" operator="containsText" text="Deleted">
      <formula>NOT(ISERROR(SEARCH("Deleted",I13)))</formula>
    </cfRule>
    <cfRule type="containsText" dxfId="2093" priority="2377" operator="containsText" text="In Danger of Falling Behind Target">
      <formula>NOT(ISERROR(SEARCH("In Danger of Falling Behind Target",I13)))</formula>
    </cfRule>
    <cfRule type="containsText" dxfId="2092" priority="2378" operator="containsText" text="Not yet due">
      <formula>NOT(ISERROR(SEARCH("Not yet due",I13)))</formula>
    </cfRule>
    <cfRule type="containsText" dxfId="2091" priority="2379" operator="containsText" text="Update not Provided">
      <formula>NOT(ISERROR(SEARCH("Update not Provided",I13)))</formula>
    </cfRule>
  </conditionalFormatting>
  <conditionalFormatting sqref="I31:I41">
    <cfRule type="containsText" dxfId="2090" priority="2308" operator="containsText" text="On track to be achieved">
      <formula>NOT(ISERROR(SEARCH("On track to be achieved",I31)))</formula>
    </cfRule>
    <cfRule type="containsText" dxfId="2089" priority="2309" operator="containsText" text="Deferred">
      <formula>NOT(ISERROR(SEARCH("Deferred",I31)))</formula>
    </cfRule>
    <cfRule type="containsText" dxfId="2088" priority="2310" operator="containsText" text="Deleted">
      <formula>NOT(ISERROR(SEARCH("Deleted",I31)))</formula>
    </cfRule>
    <cfRule type="containsText" dxfId="2087" priority="2311" operator="containsText" text="In Danger of Falling Behind Target">
      <formula>NOT(ISERROR(SEARCH("In Danger of Falling Behind Target",I31)))</formula>
    </cfRule>
    <cfRule type="containsText" dxfId="2086" priority="2312" operator="containsText" text="Not yet due">
      <formula>NOT(ISERROR(SEARCH("Not yet due",I31)))</formula>
    </cfRule>
    <cfRule type="containsText" dxfId="2085" priority="2313" operator="containsText" text="Update not Provided">
      <formula>NOT(ISERROR(SEARCH("Update not Provided",I31)))</formula>
    </cfRule>
    <cfRule type="containsText" dxfId="2084" priority="2314" operator="containsText" text="Not yet due">
      <formula>NOT(ISERROR(SEARCH("Not yet due",I31)))</formula>
    </cfRule>
    <cfRule type="containsText" dxfId="2083" priority="2315" operator="containsText" text="Completed Behind Schedule">
      <formula>NOT(ISERROR(SEARCH("Completed Behind Schedule",I31)))</formula>
    </cfRule>
    <cfRule type="containsText" dxfId="2082" priority="2316" operator="containsText" text="Off Target">
      <formula>NOT(ISERROR(SEARCH("Off Target",I31)))</formula>
    </cfRule>
    <cfRule type="containsText" dxfId="2081" priority="2317" operator="containsText" text="On Track to be Achieved">
      <formula>NOT(ISERROR(SEARCH("On Track to be Achieved",I31)))</formula>
    </cfRule>
    <cfRule type="containsText" dxfId="2080" priority="2318" operator="containsText" text="Fully Achieved">
      <formula>NOT(ISERROR(SEARCH("Fully Achieved",I31)))</formula>
    </cfRule>
    <cfRule type="containsText" dxfId="2079" priority="2319" operator="containsText" text="Not yet due">
      <formula>NOT(ISERROR(SEARCH("Not yet due",I31)))</formula>
    </cfRule>
    <cfRule type="containsText" dxfId="2078" priority="2320" operator="containsText" text="Not Yet Due">
      <formula>NOT(ISERROR(SEARCH("Not Yet Due",I31)))</formula>
    </cfRule>
    <cfRule type="containsText" dxfId="2077" priority="2321" operator="containsText" text="Deferred">
      <formula>NOT(ISERROR(SEARCH("Deferred",I31)))</formula>
    </cfRule>
    <cfRule type="containsText" dxfId="2076" priority="2322" operator="containsText" text="Deleted">
      <formula>NOT(ISERROR(SEARCH("Deleted",I31)))</formula>
    </cfRule>
    <cfRule type="containsText" dxfId="2075" priority="2323" operator="containsText" text="In Danger of Falling Behind Target">
      <formula>NOT(ISERROR(SEARCH("In Danger of Falling Behind Target",I31)))</formula>
    </cfRule>
    <cfRule type="containsText" dxfId="2074" priority="2324" operator="containsText" text="Not yet due">
      <formula>NOT(ISERROR(SEARCH("Not yet due",I31)))</formula>
    </cfRule>
    <cfRule type="containsText" dxfId="2073" priority="2325" operator="containsText" text="Completed Behind Schedule">
      <formula>NOT(ISERROR(SEARCH("Completed Behind Schedule",I31)))</formula>
    </cfRule>
    <cfRule type="containsText" dxfId="2072" priority="2326" operator="containsText" text="Off Target">
      <formula>NOT(ISERROR(SEARCH("Off Target",I31)))</formula>
    </cfRule>
    <cfRule type="containsText" dxfId="2071" priority="2327" operator="containsText" text="In Danger of Falling Behind Target">
      <formula>NOT(ISERROR(SEARCH("In Danger of Falling Behind Target",I31)))</formula>
    </cfRule>
    <cfRule type="containsText" dxfId="2070" priority="2328" operator="containsText" text="On Track to be Achieved">
      <formula>NOT(ISERROR(SEARCH("On Track to be Achieved",I31)))</formula>
    </cfRule>
    <cfRule type="containsText" dxfId="2069" priority="2329" operator="containsText" text="Fully Achieved">
      <formula>NOT(ISERROR(SEARCH("Fully Achieved",I31)))</formula>
    </cfRule>
    <cfRule type="containsText" dxfId="2068" priority="2330" operator="containsText" text="Update not Provided">
      <formula>NOT(ISERROR(SEARCH("Update not Provided",I31)))</formula>
    </cfRule>
    <cfRule type="containsText" dxfId="2067" priority="2331" operator="containsText" text="Not yet due">
      <formula>NOT(ISERROR(SEARCH("Not yet due",I31)))</formula>
    </cfRule>
    <cfRule type="containsText" dxfId="2066" priority="2332" operator="containsText" text="Completed Behind Schedule">
      <formula>NOT(ISERROR(SEARCH("Completed Behind Schedule",I31)))</formula>
    </cfRule>
    <cfRule type="containsText" dxfId="2065" priority="2333" operator="containsText" text="Off Target">
      <formula>NOT(ISERROR(SEARCH("Off Target",I31)))</formula>
    </cfRule>
    <cfRule type="containsText" dxfId="2064" priority="2334" operator="containsText" text="In Danger of Falling Behind Target">
      <formula>NOT(ISERROR(SEARCH("In Danger of Falling Behind Target",I31)))</formula>
    </cfRule>
    <cfRule type="containsText" dxfId="2063" priority="2335" operator="containsText" text="On Track to be Achieved">
      <formula>NOT(ISERROR(SEARCH("On Track to be Achieved",I31)))</formula>
    </cfRule>
    <cfRule type="containsText" dxfId="2062" priority="2336" operator="containsText" text="Fully Achieved">
      <formula>NOT(ISERROR(SEARCH("Fully Achieved",I31)))</formula>
    </cfRule>
    <cfRule type="containsText" dxfId="2061" priority="2337" operator="containsText" text="Fully Achieved">
      <formula>NOT(ISERROR(SEARCH("Fully Achieved",I31)))</formula>
    </cfRule>
    <cfRule type="containsText" dxfId="2060" priority="2338" operator="containsText" text="Fully Achieved">
      <formula>NOT(ISERROR(SEARCH("Fully Achieved",I31)))</formula>
    </cfRule>
    <cfRule type="containsText" dxfId="2059" priority="2339" operator="containsText" text="Deferred">
      <formula>NOT(ISERROR(SEARCH("Deferred",I31)))</formula>
    </cfRule>
    <cfRule type="containsText" dxfId="2058" priority="2340" operator="containsText" text="Deleted">
      <formula>NOT(ISERROR(SEARCH("Deleted",I31)))</formula>
    </cfRule>
    <cfRule type="containsText" dxfId="2057" priority="2341" operator="containsText" text="In Danger of Falling Behind Target">
      <formula>NOT(ISERROR(SEARCH("In Danger of Falling Behind Target",I31)))</formula>
    </cfRule>
    <cfRule type="containsText" dxfId="2056" priority="2342" operator="containsText" text="Not yet due">
      <formula>NOT(ISERROR(SEARCH("Not yet due",I31)))</formula>
    </cfRule>
    <cfRule type="containsText" dxfId="2055" priority="2343" operator="containsText" text="Update not Provided">
      <formula>NOT(ISERROR(SEARCH("Update not Provided",I31)))</formula>
    </cfRule>
  </conditionalFormatting>
  <conditionalFormatting sqref="I42">
    <cfRule type="containsText" dxfId="2054" priority="2272" operator="containsText" text="On track to be achieved">
      <formula>NOT(ISERROR(SEARCH("On track to be achieved",I42)))</formula>
    </cfRule>
    <cfRule type="containsText" dxfId="2053" priority="2273" operator="containsText" text="Deferred">
      <formula>NOT(ISERROR(SEARCH("Deferred",I42)))</formula>
    </cfRule>
    <cfRule type="containsText" dxfId="2052" priority="2274" operator="containsText" text="Deleted">
      <formula>NOT(ISERROR(SEARCH("Deleted",I42)))</formula>
    </cfRule>
    <cfRule type="containsText" dxfId="2051" priority="2275" operator="containsText" text="In Danger of Falling Behind Target">
      <formula>NOT(ISERROR(SEARCH("In Danger of Falling Behind Target",I42)))</formula>
    </cfRule>
    <cfRule type="containsText" dxfId="2050" priority="2276" operator="containsText" text="Not yet due">
      <formula>NOT(ISERROR(SEARCH("Not yet due",I42)))</formula>
    </cfRule>
    <cfRule type="containsText" dxfId="2049" priority="2277" operator="containsText" text="Update not Provided">
      <formula>NOT(ISERROR(SEARCH("Update not Provided",I42)))</formula>
    </cfRule>
    <cfRule type="containsText" dxfId="2048" priority="2278" operator="containsText" text="Not yet due">
      <formula>NOT(ISERROR(SEARCH("Not yet due",I42)))</formula>
    </cfRule>
    <cfRule type="containsText" dxfId="2047" priority="2279" operator="containsText" text="Completed Behind Schedule">
      <formula>NOT(ISERROR(SEARCH("Completed Behind Schedule",I42)))</formula>
    </cfRule>
    <cfRule type="containsText" dxfId="2046" priority="2280" operator="containsText" text="Off Target">
      <formula>NOT(ISERROR(SEARCH("Off Target",I42)))</formula>
    </cfRule>
    <cfRule type="containsText" dxfId="2045" priority="2281" operator="containsText" text="On Track to be Achieved">
      <formula>NOT(ISERROR(SEARCH("On Track to be Achieved",I42)))</formula>
    </cfRule>
    <cfRule type="containsText" dxfId="2044" priority="2282" operator="containsText" text="Fully Achieved">
      <formula>NOT(ISERROR(SEARCH("Fully Achieved",I42)))</formula>
    </cfRule>
    <cfRule type="containsText" dxfId="2043" priority="2283" operator="containsText" text="Not yet due">
      <formula>NOT(ISERROR(SEARCH("Not yet due",I42)))</formula>
    </cfRule>
    <cfRule type="containsText" dxfId="2042" priority="2284" operator="containsText" text="Not Yet Due">
      <formula>NOT(ISERROR(SEARCH("Not Yet Due",I42)))</formula>
    </cfRule>
    <cfRule type="containsText" dxfId="2041" priority="2285" operator="containsText" text="Deferred">
      <formula>NOT(ISERROR(SEARCH("Deferred",I42)))</formula>
    </cfRule>
    <cfRule type="containsText" dxfId="2040" priority="2286" operator="containsText" text="Deleted">
      <formula>NOT(ISERROR(SEARCH("Deleted",I42)))</formula>
    </cfRule>
    <cfRule type="containsText" dxfId="2039" priority="2287" operator="containsText" text="In Danger of Falling Behind Target">
      <formula>NOT(ISERROR(SEARCH("In Danger of Falling Behind Target",I42)))</formula>
    </cfRule>
    <cfRule type="containsText" dxfId="2038" priority="2288" operator="containsText" text="Not yet due">
      <formula>NOT(ISERROR(SEARCH("Not yet due",I42)))</formula>
    </cfRule>
    <cfRule type="containsText" dxfId="2037" priority="2289" operator="containsText" text="Completed Behind Schedule">
      <formula>NOT(ISERROR(SEARCH("Completed Behind Schedule",I42)))</formula>
    </cfRule>
    <cfRule type="containsText" dxfId="2036" priority="2290" operator="containsText" text="Off Target">
      <formula>NOT(ISERROR(SEARCH("Off Target",I42)))</formula>
    </cfRule>
    <cfRule type="containsText" dxfId="2035" priority="2291" operator="containsText" text="In Danger of Falling Behind Target">
      <formula>NOT(ISERROR(SEARCH("In Danger of Falling Behind Target",I42)))</formula>
    </cfRule>
    <cfRule type="containsText" dxfId="2034" priority="2292" operator="containsText" text="On Track to be Achieved">
      <formula>NOT(ISERROR(SEARCH("On Track to be Achieved",I42)))</formula>
    </cfRule>
    <cfRule type="containsText" dxfId="2033" priority="2293" operator="containsText" text="Fully Achieved">
      <formula>NOT(ISERROR(SEARCH("Fully Achieved",I42)))</formula>
    </cfRule>
    <cfRule type="containsText" dxfId="2032" priority="2294" operator="containsText" text="Update not Provided">
      <formula>NOT(ISERROR(SEARCH("Update not Provided",I42)))</formula>
    </cfRule>
    <cfRule type="containsText" dxfId="2031" priority="2295" operator="containsText" text="Not yet due">
      <formula>NOT(ISERROR(SEARCH("Not yet due",I42)))</formula>
    </cfRule>
    <cfRule type="containsText" dxfId="2030" priority="2296" operator="containsText" text="Completed Behind Schedule">
      <formula>NOT(ISERROR(SEARCH("Completed Behind Schedule",I42)))</formula>
    </cfRule>
    <cfRule type="containsText" dxfId="2029" priority="2297" operator="containsText" text="Off Target">
      <formula>NOT(ISERROR(SEARCH("Off Target",I42)))</formula>
    </cfRule>
    <cfRule type="containsText" dxfId="2028" priority="2298" operator="containsText" text="In Danger of Falling Behind Target">
      <formula>NOT(ISERROR(SEARCH("In Danger of Falling Behind Target",I42)))</formula>
    </cfRule>
    <cfRule type="containsText" dxfId="2027" priority="2299" operator="containsText" text="On Track to be Achieved">
      <formula>NOT(ISERROR(SEARCH("On Track to be Achieved",I42)))</formula>
    </cfRule>
    <cfRule type="containsText" dxfId="2026" priority="2300" operator="containsText" text="Fully Achieved">
      <formula>NOT(ISERROR(SEARCH("Fully Achieved",I42)))</formula>
    </cfRule>
    <cfRule type="containsText" dxfId="2025" priority="2301" operator="containsText" text="Fully Achieved">
      <formula>NOT(ISERROR(SEARCH("Fully Achieved",I42)))</formula>
    </cfRule>
    <cfRule type="containsText" dxfId="2024" priority="2302" operator="containsText" text="Fully Achieved">
      <formula>NOT(ISERROR(SEARCH("Fully Achieved",I42)))</formula>
    </cfRule>
    <cfRule type="containsText" dxfId="2023" priority="2303" operator="containsText" text="Deferred">
      <formula>NOT(ISERROR(SEARCH("Deferred",I42)))</formula>
    </cfRule>
    <cfRule type="containsText" dxfId="2022" priority="2304" operator="containsText" text="Deleted">
      <formula>NOT(ISERROR(SEARCH("Deleted",I42)))</formula>
    </cfRule>
    <cfRule type="containsText" dxfId="2021" priority="2305" operator="containsText" text="In Danger of Falling Behind Target">
      <formula>NOT(ISERROR(SEARCH("In Danger of Falling Behind Target",I42)))</formula>
    </cfRule>
    <cfRule type="containsText" dxfId="2020" priority="2306" operator="containsText" text="Not yet due">
      <formula>NOT(ISERROR(SEARCH("Not yet due",I42)))</formula>
    </cfRule>
    <cfRule type="containsText" dxfId="2019" priority="2307" operator="containsText" text="Update not Provided">
      <formula>NOT(ISERROR(SEARCH("Update not Provided",I42)))</formula>
    </cfRule>
  </conditionalFormatting>
  <conditionalFormatting sqref="I42">
    <cfRule type="containsText" dxfId="2018" priority="2236" operator="containsText" text="On track to be achieved">
      <formula>NOT(ISERROR(SEARCH("On track to be achieved",I42)))</formula>
    </cfRule>
    <cfRule type="containsText" dxfId="2017" priority="2237" operator="containsText" text="Deferred">
      <formula>NOT(ISERROR(SEARCH("Deferred",I42)))</formula>
    </cfRule>
    <cfRule type="containsText" dxfId="2016" priority="2238" operator="containsText" text="Deleted">
      <formula>NOT(ISERROR(SEARCH("Deleted",I42)))</formula>
    </cfRule>
    <cfRule type="containsText" dxfId="2015" priority="2239" operator="containsText" text="In Danger of Falling Behind Target">
      <formula>NOT(ISERROR(SEARCH("In Danger of Falling Behind Target",I42)))</formula>
    </cfRule>
    <cfRule type="containsText" dxfId="2014" priority="2240" operator="containsText" text="Not yet due">
      <formula>NOT(ISERROR(SEARCH("Not yet due",I42)))</formula>
    </cfRule>
    <cfRule type="containsText" dxfId="2013" priority="2241" operator="containsText" text="Update not Provided">
      <formula>NOT(ISERROR(SEARCH("Update not Provided",I42)))</formula>
    </cfRule>
    <cfRule type="containsText" dxfId="2012" priority="2242" operator="containsText" text="Not yet due">
      <formula>NOT(ISERROR(SEARCH("Not yet due",I42)))</formula>
    </cfRule>
    <cfRule type="containsText" dxfId="2011" priority="2243" operator="containsText" text="Completed Behind Schedule">
      <formula>NOT(ISERROR(SEARCH("Completed Behind Schedule",I42)))</formula>
    </cfRule>
    <cfRule type="containsText" dxfId="2010" priority="2244" operator="containsText" text="Off Target">
      <formula>NOT(ISERROR(SEARCH("Off Target",I42)))</formula>
    </cfRule>
    <cfRule type="containsText" dxfId="2009" priority="2245" operator="containsText" text="On Track to be Achieved">
      <formula>NOT(ISERROR(SEARCH("On Track to be Achieved",I42)))</formula>
    </cfRule>
    <cfRule type="containsText" dxfId="2008" priority="2246" operator="containsText" text="Fully Achieved">
      <formula>NOT(ISERROR(SEARCH("Fully Achieved",I42)))</formula>
    </cfRule>
    <cfRule type="containsText" dxfId="2007" priority="2247" operator="containsText" text="Not yet due">
      <formula>NOT(ISERROR(SEARCH("Not yet due",I42)))</formula>
    </cfRule>
    <cfRule type="containsText" dxfId="2006" priority="2248" operator="containsText" text="Not Yet Due">
      <formula>NOT(ISERROR(SEARCH("Not Yet Due",I42)))</formula>
    </cfRule>
    <cfRule type="containsText" dxfId="2005" priority="2249" operator="containsText" text="Deferred">
      <formula>NOT(ISERROR(SEARCH("Deferred",I42)))</formula>
    </cfRule>
    <cfRule type="containsText" dxfId="2004" priority="2250" operator="containsText" text="Deleted">
      <formula>NOT(ISERROR(SEARCH("Deleted",I42)))</formula>
    </cfRule>
    <cfRule type="containsText" dxfId="2003" priority="2251" operator="containsText" text="In Danger of Falling Behind Target">
      <formula>NOT(ISERROR(SEARCH("In Danger of Falling Behind Target",I42)))</formula>
    </cfRule>
    <cfRule type="containsText" dxfId="2002" priority="2252" operator="containsText" text="Not yet due">
      <formula>NOT(ISERROR(SEARCH("Not yet due",I42)))</formula>
    </cfRule>
    <cfRule type="containsText" dxfId="2001" priority="2253" operator="containsText" text="Completed Behind Schedule">
      <formula>NOT(ISERROR(SEARCH("Completed Behind Schedule",I42)))</formula>
    </cfRule>
    <cfRule type="containsText" dxfId="2000" priority="2254" operator="containsText" text="Off Target">
      <formula>NOT(ISERROR(SEARCH("Off Target",I42)))</formula>
    </cfRule>
    <cfRule type="containsText" dxfId="1999" priority="2255" operator="containsText" text="In Danger of Falling Behind Target">
      <formula>NOT(ISERROR(SEARCH("In Danger of Falling Behind Target",I42)))</formula>
    </cfRule>
    <cfRule type="containsText" dxfId="1998" priority="2256" operator="containsText" text="On Track to be Achieved">
      <formula>NOT(ISERROR(SEARCH("On Track to be Achieved",I42)))</formula>
    </cfRule>
    <cfRule type="containsText" dxfId="1997" priority="2257" operator="containsText" text="Fully Achieved">
      <formula>NOT(ISERROR(SEARCH("Fully Achieved",I42)))</formula>
    </cfRule>
    <cfRule type="containsText" dxfId="1996" priority="2258" operator="containsText" text="Update not Provided">
      <formula>NOT(ISERROR(SEARCH("Update not Provided",I42)))</formula>
    </cfRule>
    <cfRule type="containsText" dxfId="1995" priority="2259" operator="containsText" text="Not yet due">
      <formula>NOT(ISERROR(SEARCH("Not yet due",I42)))</formula>
    </cfRule>
    <cfRule type="containsText" dxfId="1994" priority="2260" operator="containsText" text="Completed Behind Schedule">
      <formula>NOT(ISERROR(SEARCH("Completed Behind Schedule",I42)))</formula>
    </cfRule>
    <cfRule type="containsText" dxfId="1993" priority="2261" operator="containsText" text="Off Target">
      <formula>NOT(ISERROR(SEARCH("Off Target",I42)))</formula>
    </cfRule>
    <cfRule type="containsText" dxfId="1992" priority="2262" operator="containsText" text="In Danger of Falling Behind Target">
      <formula>NOT(ISERROR(SEARCH("In Danger of Falling Behind Target",I42)))</formula>
    </cfRule>
    <cfRule type="containsText" dxfId="1991" priority="2263" operator="containsText" text="On Track to be Achieved">
      <formula>NOT(ISERROR(SEARCH("On Track to be Achieved",I42)))</formula>
    </cfRule>
    <cfRule type="containsText" dxfId="1990" priority="2264" operator="containsText" text="Fully Achieved">
      <formula>NOT(ISERROR(SEARCH("Fully Achieved",I42)))</formula>
    </cfRule>
    <cfRule type="containsText" dxfId="1989" priority="2265" operator="containsText" text="Fully Achieved">
      <formula>NOT(ISERROR(SEARCH("Fully Achieved",I42)))</formula>
    </cfRule>
    <cfRule type="containsText" dxfId="1988" priority="2266" operator="containsText" text="Fully Achieved">
      <formula>NOT(ISERROR(SEARCH("Fully Achieved",I42)))</formula>
    </cfRule>
    <cfRule type="containsText" dxfId="1987" priority="2267" operator="containsText" text="Deferred">
      <formula>NOT(ISERROR(SEARCH("Deferred",I42)))</formula>
    </cfRule>
    <cfRule type="containsText" dxfId="1986" priority="2268" operator="containsText" text="Deleted">
      <formula>NOT(ISERROR(SEARCH("Deleted",I42)))</formula>
    </cfRule>
    <cfRule type="containsText" dxfId="1985" priority="2269" operator="containsText" text="In Danger of Falling Behind Target">
      <formula>NOT(ISERROR(SEARCH("In Danger of Falling Behind Target",I42)))</formula>
    </cfRule>
    <cfRule type="containsText" dxfId="1984" priority="2270" operator="containsText" text="Not yet due">
      <formula>NOT(ISERROR(SEARCH("Not yet due",I42)))</formula>
    </cfRule>
    <cfRule type="containsText" dxfId="1983" priority="2271" operator="containsText" text="Update not Provided">
      <formula>NOT(ISERROR(SEARCH("Update not Provided",I42)))</formula>
    </cfRule>
  </conditionalFormatting>
  <conditionalFormatting sqref="I42">
    <cfRule type="containsText" dxfId="1982" priority="2200" operator="containsText" text="On track to be achieved">
      <formula>NOT(ISERROR(SEARCH("On track to be achieved",I42)))</formula>
    </cfRule>
    <cfRule type="containsText" dxfId="1981" priority="2201" operator="containsText" text="Deferred">
      <formula>NOT(ISERROR(SEARCH("Deferred",I42)))</formula>
    </cfRule>
    <cfRule type="containsText" dxfId="1980" priority="2202" operator="containsText" text="Deleted">
      <formula>NOT(ISERROR(SEARCH("Deleted",I42)))</formula>
    </cfRule>
    <cfRule type="containsText" dxfId="1979" priority="2203" operator="containsText" text="In Danger of Falling Behind Target">
      <formula>NOT(ISERROR(SEARCH("In Danger of Falling Behind Target",I42)))</formula>
    </cfRule>
    <cfRule type="containsText" dxfId="1978" priority="2204" operator="containsText" text="Not yet due">
      <formula>NOT(ISERROR(SEARCH("Not yet due",I42)))</formula>
    </cfRule>
    <cfRule type="containsText" dxfId="1977" priority="2205" operator="containsText" text="Update not Provided">
      <formula>NOT(ISERROR(SEARCH("Update not Provided",I42)))</formula>
    </cfRule>
    <cfRule type="containsText" dxfId="1976" priority="2206" operator="containsText" text="Not yet due">
      <formula>NOT(ISERROR(SEARCH("Not yet due",I42)))</formula>
    </cfRule>
    <cfRule type="containsText" dxfId="1975" priority="2207" operator="containsText" text="Completed Behind Schedule">
      <formula>NOT(ISERROR(SEARCH("Completed Behind Schedule",I42)))</formula>
    </cfRule>
    <cfRule type="containsText" dxfId="1974" priority="2208" operator="containsText" text="Off Target">
      <formula>NOT(ISERROR(SEARCH("Off Target",I42)))</formula>
    </cfRule>
    <cfRule type="containsText" dxfId="1973" priority="2209" operator="containsText" text="On Track to be Achieved">
      <formula>NOT(ISERROR(SEARCH("On Track to be Achieved",I42)))</formula>
    </cfRule>
    <cfRule type="containsText" dxfId="1972" priority="2210" operator="containsText" text="Fully Achieved">
      <formula>NOT(ISERROR(SEARCH("Fully Achieved",I42)))</formula>
    </cfRule>
    <cfRule type="containsText" dxfId="1971" priority="2211" operator="containsText" text="Not yet due">
      <formula>NOT(ISERROR(SEARCH("Not yet due",I42)))</formula>
    </cfRule>
    <cfRule type="containsText" dxfId="1970" priority="2212" operator="containsText" text="Not Yet Due">
      <formula>NOT(ISERROR(SEARCH("Not Yet Due",I42)))</formula>
    </cfRule>
    <cfRule type="containsText" dxfId="1969" priority="2213" operator="containsText" text="Deferred">
      <formula>NOT(ISERROR(SEARCH("Deferred",I42)))</formula>
    </cfRule>
    <cfRule type="containsText" dxfId="1968" priority="2214" operator="containsText" text="Deleted">
      <formula>NOT(ISERROR(SEARCH("Deleted",I42)))</formula>
    </cfRule>
    <cfRule type="containsText" dxfId="1967" priority="2215" operator="containsText" text="In Danger of Falling Behind Target">
      <formula>NOT(ISERROR(SEARCH("In Danger of Falling Behind Target",I42)))</formula>
    </cfRule>
    <cfRule type="containsText" dxfId="1966" priority="2216" operator="containsText" text="Not yet due">
      <formula>NOT(ISERROR(SEARCH("Not yet due",I42)))</formula>
    </cfRule>
    <cfRule type="containsText" dxfId="1965" priority="2217" operator="containsText" text="Completed Behind Schedule">
      <formula>NOT(ISERROR(SEARCH("Completed Behind Schedule",I42)))</formula>
    </cfRule>
    <cfRule type="containsText" dxfId="1964" priority="2218" operator="containsText" text="Off Target">
      <formula>NOT(ISERROR(SEARCH("Off Target",I42)))</formula>
    </cfRule>
    <cfRule type="containsText" dxfId="1963" priority="2219" operator="containsText" text="In Danger of Falling Behind Target">
      <formula>NOT(ISERROR(SEARCH("In Danger of Falling Behind Target",I42)))</formula>
    </cfRule>
    <cfRule type="containsText" dxfId="1962" priority="2220" operator="containsText" text="On Track to be Achieved">
      <formula>NOT(ISERROR(SEARCH("On Track to be Achieved",I42)))</formula>
    </cfRule>
    <cfRule type="containsText" dxfId="1961" priority="2221" operator="containsText" text="Fully Achieved">
      <formula>NOT(ISERROR(SEARCH("Fully Achieved",I42)))</formula>
    </cfRule>
    <cfRule type="containsText" dxfId="1960" priority="2222" operator="containsText" text="Update not Provided">
      <formula>NOT(ISERROR(SEARCH("Update not Provided",I42)))</formula>
    </cfRule>
    <cfRule type="containsText" dxfId="1959" priority="2223" operator="containsText" text="Not yet due">
      <formula>NOT(ISERROR(SEARCH("Not yet due",I42)))</formula>
    </cfRule>
    <cfRule type="containsText" dxfId="1958" priority="2224" operator="containsText" text="Completed Behind Schedule">
      <formula>NOT(ISERROR(SEARCH("Completed Behind Schedule",I42)))</formula>
    </cfRule>
    <cfRule type="containsText" dxfId="1957" priority="2225" operator="containsText" text="Off Target">
      <formula>NOT(ISERROR(SEARCH("Off Target",I42)))</formula>
    </cfRule>
    <cfRule type="containsText" dxfId="1956" priority="2226" operator="containsText" text="In Danger of Falling Behind Target">
      <formula>NOT(ISERROR(SEARCH("In Danger of Falling Behind Target",I42)))</formula>
    </cfRule>
    <cfRule type="containsText" dxfId="1955" priority="2227" operator="containsText" text="On Track to be Achieved">
      <formula>NOT(ISERROR(SEARCH("On Track to be Achieved",I42)))</formula>
    </cfRule>
    <cfRule type="containsText" dxfId="1954" priority="2228" operator="containsText" text="Fully Achieved">
      <formula>NOT(ISERROR(SEARCH("Fully Achieved",I42)))</formula>
    </cfRule>
    <cfRule type="containsText" dxfId="1953" priority="2229" operator="containsText" text="Fully Achieved">
      <formula>NOT(ISERROR(SEARCH("Fully Achieved",I42)))</formula>
    </cfRule>
    <cfRule type="containsText" dxfId="1952" priority="2230" operator="containsText" text="Fully Achieved">
      <formula>NOT(ISERROR(SEARCH("Fully Achieved",I42)))</formula>
    </cfRule>
    <cfRule type="containsText" dxfId="1951" priority="2231" operator="containsText" text="Deferred">
      <formula>NOT(ISERROR(SEARCH("Deferred",I42)))</formula>
    </cfRule>
    <cfRule type="containsText" dxfId="1950" priority="2232" operator="containsText" text="Deleted">
      <formula>NOT(ISERROR(SEARCH("Deleted",I42)))</formula>
    </cfRule>
    <cfRule type="containsText" dxfId="1949" priority="2233" operator="containsText" text="In Danger of Falling Behind Target">
      <formula>NOT(ISERROR(SEARCH("In Danger of Falling Behind Target",I42)))</formula>
    </cfRule>
    <cfRule type="containsText" dxfId="1948" priority="2234" operator="containsText" text="Not yet due">
      <formula>NOT(ISERROR(SEARCH("Not yet due",I42)))</formula>
    </cfRule>
    <cfRule type="containsText" dxfId="1947" priority="2235" operator="containsText" text="Update not Provided">
      <formula>NOT(ISERROR(SEARCH("Update not Provided",I42)))</formula>
    </cfRule>
  </conditionalFormatting>
  <conditionalFormatting sqref="I43:I49">
    <cfRule type="containsText" dxfId="1946" priority="2164" operator="containsText" text="On track to be achieved">
      <formula>NOT(ISERROR(SEARCH("On track to be achieved",I43)))</formula>
    </cfRule>
    <cfRule type="containsText" dxfId="1945" priority="2165" operator="containsText" text="Deferred">
      <formula>NOT(ISERROR(SEARCH("Deferred",I43)))</formula>
    </cfRule>
    <cfRule type="containsText" dxfId="1944" priority="2166" operator="containsText" text="Deleted">
      <formula>NOT(ISERROR(SEARCH("Deleted",I43)))</formula>
    </cfRule>
    <cfRule type="containsText" dxfId="1943" priority="2167" operator="containsText" text="In Danger of Falling Behind Target">
      <formula>NOT(ISERROR(SEARCH("In Danger of Falling Behind Target",I43)))</formula>
    </cfRule>
    <cfRule type="containsText" dxfId="1942" priority="2168" operator="containsText" text="Not yet due">
      <formula>NOT(ISERROR(SEARCH("Not yet due",I43)))</formula>
    </cfRule>
    <cfRule type="containsText" dxfId="1941" priority="2169" operator="containsText" text="Update not Provided">
      <formula>NOT(ISERROR(SEARCH("Update not Provided",I43)))</formula>
    </cfRule>
    <cfRule type="containsText" dxfId="1940" priority="2170" operator="containsText" text="Not yet due">
      <formula>NOT(ISERROR(SEARCH("Not yet due",I43)))</formula>
    </cfRule>
    <cfRule type="containsText" dxfId="1939" priority="2171" operator="containsText" text="Completed Behind Schedule">
      <formula>NOT(ISERROR(SEARCH("Completed Behind Schedule",I43)))</formula>
    </cfRule>
    <cfRule type="containsText" dxfId="1938" priority="2172" operator="containsText" text="Off Target">
      <formula>NOT(ISERROR(SEARCH("Off Target",I43)))</formula>
    </cfRule>
    <cfRule type="containsText" dxfId="1937" priority="2173" operator="containsText" text="On Track to be Achieved">
      <formula>NOT(ISERROR(SEARCH("On Track to be Achieved",I43)))</formula>
    </cfRule>
    <cfRule type="containsText" dxfId="1936" priority="2174" operator="containsText" text="Fully Achieved">
      <formula>NOT(ISERROR(SEARCH("Fully Achieved",I43)))</formula>
    </cfRule>
    <cfRule type="containsText" dxfId="1935" priority="2175" operator="containsText" text="Not yet due">
      <formula>NOT(ISERROR(SEARCH("Not yet due",I43)))</formula>
    </cfRule>
    <cfRule type="containsText" dxfId="1934" priority="2176" operator="containsText" text="Not Yet Due">
      <formula>NOT(ISERROR(SEARCH("Not Yet Due",I43)))</formula>
    </cfRule>
    <cfRule type="containsText" dxfId="1933" priority="2177" operator="containsText" text="Deferred">
      <formula>NOT(ISERROR(SEARCH("Deferred",I43)))</formula>
    </cfRule>
    <cfRule type="containsText" dxfId="1932" priority="2178" operator="containsText" text="Deleted">
      <formula>NOT(ISERROR(SEARCH("Deleted",I43)))</formula>
    </cfRule>
    <cfRule type="containsText" dxfId="1931" priority="2179" operator="containsText" text="In Danger of Falling Behind Target">
      <formula>NOT(ISERROR(SEARCH("In Danger of Falling Behind Target",I43)))</formula>
    </cfRule>
    <cfRule type="containsText" dxfId="1930" priority="2180" operator="containsText" text="Not yet due">
      <formula>NOT(ISERROR(SEARCH("Not yet due",I43)))</formula>
    </cfRule>
    <cfRule type="containsText" dxfId="1929" priority="2181" operator="containsText" text="Completed Behind Schedule">
      <formula>NOT(ISERROR(SEARCH("Completed Behind Schedule",I43)))</formula>
    </cfRule>
    <cfRule type="containsText" dxfId="1928" priority="2182" operator="containsText" text="Off Target">
      <formula>NOT(ISERROR(SEARCH("Off Target",I43)))</formula>
    </cfRule>
    <cfRule type="containsText" dxfId="1927" priority="2183" operator="containsText" text="In Danger of Falling Behind Target">
      <formula>NOT(ISERROR(SEARCH("In Danger of Falling Behind Target",I43)))</formula>
    </cfRule>
    <cfRule type="containsText" dxfId="1926" priority="2184" operator="containsText" text="On Track to be Achieved">
      <formula>NOT(ISERROR(SEARCH("On Track to be Achieved",I43)))</formula>
    </cfRule>
    <cfRule type="containsText" dxfId="1925" priority="2185" operator="containsText" text="Fully Achieved">
      <formula>NOT(ISERROR(SEARCH("Fully Achieved",I43)))</formula>
    </cfRule>
    <cfRule type="containsText" dxfId="1924" priority="2186" operator="containsText" text="Update not Provided">
      <formula>NOT(ISERROR(SEARCH("Update not Provided",I43)))</formula>
    </cfRule>
    <cfRule type="containsText" dxfId="1923" priority="2187" operator="containsText" text="Not yet due">
      <formula>NOT(ISERROR(SEARCH("Not yet due",I43)))</formula>
    </cfRule>
    <cfRule type="containsText" dxfId="1922" priority="2188" operator="containsText" text="Completed Behind Schedule">
      <formula>NOT(ISERROR(SEARCH("Completed Behind Schedule",I43)))</formula>
    </cfRule>
    <cfRule type="containsText" dxfId="1921" priority="2189" operator="containsText" text="Off Target">
      <formula>NOT(ISERROR(SEARCH("Off Target",I43)))</formula>
    </cfRule>
    <cfRule type="containsText" dxfId="1920" priority="2190" operator="containsText" text="In Danger of Falling Behind Target">
      <formula>NOT(ISERROR(SEARCH("In Danger of Falling Behind Target",I43)))</formula>
    </cfRule>
    <cfRule type="containsText" dxfId="1919" priority="2191" operator="containsText" text="On Track to be Achieved">
      <formula>NOT(ISERROR(SEARCH("On Track to be Achieved",I43)))</formula>
    </cfRule>
    <cfRule type="containsText" dxfId="1918" priority="2192" operator="containsText" text="Fully Achieved">
      <formula>NOT(ISERROR(SEARCH("Fully Achieved",I43)))</formula>
    </cfRule>
    <cfRule type="containsText" dxfId="1917" priority="2193" operator="containsText" text="Fully Achieved">
      <formula>NOT(ISERROR(SEARCH("Fully Achieved",I43)))</formula>
    </cfRule>
    <cfRule type="containsText" dxfId="1916" priority="2194" operator="containsText" text="Fully Achieved">
      <formula>NOT(ISERROR(SEARCH("Fully Achieved",I43)))</formula>
    </cfRule>
    <cfRule type="containsText" dxfId="1915" priority="2195" operator="containsText" text="Deferred">
      <formula>NOT(ISERROR(SEARCH("Deferred",I43)))</formula>
    </cfRule>
    <cfRule type="containsText" dxfId="1914" priority="2196" operator="containsText" text="Deleted">
      <formula>NOT(ISERROR(SEARCH("Deleted",I43)))</formula>
    </cfRule>
    <cfRule type="containsText" dxfId="1913" priority="2197" operator="containsText" text="In Danger of Falling Behind Target">
      <formula>NOT(ISERROR(SEARCH("In Danger of Falling Behind Target",I43)))</formula>
    </cfRule>
    <cfRule type="containsText" dxfId="1912" priority="2198" operator="containsText" text="Not yet due">
      <formula>NOT(ISERROR(SEARCH("Not yet due",I43)))</formula>
    </cfRule>
    <cfRule type="containsText" dxfId="1911" priority="2199" operator="containsText" text="Update not Provided">
      <formula>NOT(ISERROR(SEARCH("Update not Provided",I43)))</formula>
    </cfRule>
  </conditionalFormatting>
  <conditionalFormatting sqref="I50">
    <cfRule type="containsText" dxfId="1910" priority="2128" operator="containsText" text="On track to be achieved">
      <formula>NOT(ISERROR(SEARCH("On track to be achieved",I50)))</formula>
    </cfRule>
    <cfRule type="containsText" dxfId="1909" priority="2129" operator="containsText" text="Deferred">
      <formula>NOT(ISERROR(SEARCH("Deferred",I50)))</formula>
    </cfRule>
    <cfRule type="containsText" dxfId="1908" priority="2130" operator="containsText" text="Deleted">
      <formula>NOT(ISERROR(SEARCH("Deleted",I50)))</formula>
    </cfRule>
    <cfRule type="containsText" dxfId="1907" priority="2131" operator="containsText" text="In Danger of Falling Behind Target">
      <formula>NOT(ISERROR(SEARCH("In Danger of Falling Behind Target",I50)))</formula>
    </cfRule>
    <cfRule type="containsText" dxfId="1906" priority="2132" operator="containsText" text="Not yet due">
      <formula>NOT(ISERROR(SEARCH("Not yet due",I50)))</formula>
    </cfRule>
    <cfRule type="containsText" dxfId="1905" priority="2133" operator="containsText" text="Update not Provided">
      <formula>NOT(ISERROR(SEARCH("Update not Provided",I50)))</formula>
    </cfRule>
    <cfRule type="containsText" dxfId="1904" priority="2134" operator="containsText" text="Not yet due">
      <formula>NOT(ISERROR(SEARCH("Not yet due",I50)))</formula>
    </cfRule>
    <cfRule type="containsText" dxfId="1903" priority="2135" operator="containsText" text="Completed Behind Schedule">
      <formula>NOT(ISERROR(SEARCH("Completed Behind Schedule",I50)))</formula>
    </cfRule>
    <cfRule type="containsText" dxfId="1902" priority="2136" operator="containsText" text="Off Target">
      <formula>NOT(ISERROR(SEARCH("Off Target",I50)))</formula>
    </cfRule>
    <cfRule type="containsText" dxfId="1901" priority="2137" operator="containsText" text="On Track to be Achieved">
      <formula>NOT(ISERROR(SEARCH("On Track to be Achieved",I50)))</formula>
    </cfRule>
    <cfRule type="containsText" dxfId="1900" priority="2138" operator="containsText" text="Fully Achieved">
      <formula>NOT(ISERROR(SEARCH("Fully Achieved",I50)))</formula>
    </cfRule>
    <cfRule type="containsText" dxfId="1899" priority="2139" operator="containsText" text="Not yet due">
      <formula>NOT(ISERROR(SEARCH("Not yet due",I50)))</formula>
    </cfRule>
    <cfRule type="containsText" dxfId="1898" priority="2140" operator="containsText" text="Not Yet Due">
      <formula>NOT(ISERROR(SEARCH("Not Yet Due",I50)))</formula>
    </cfRule>
    <cfRule type="containsText" dxfId="1897" priority="2141" operator="containsText" text="Deferred">
      <formula>NOT(ISERROR(SEARCH("Deferred",I50)))</formula>
    </cfRule>
    <cfRule type="containsText" dxfId="1896" priority="2142" operator="containsText" text="Deleted">
      <formula>NOT(ISERROR(SEARCH("Deleted",I50)))</formula>
    </cfRule>
    <cfRule type="containsText" dxfId="1895" priority="2143" operator="containsText" text="In Danger of Falling Behind Target">
      <formula>NOT(ISERROR(SEARCH("In Danger of Falling Behind Target",I50)))</formula>
    </cfRule>
    <cfRule type="containsText" dxfId="1894" priority="2144" operator="containsText" text="Not yet due">
      <formula>NOT(ISERROR(SEARCH("Not yet due",I50)))</formula>
    </cfRule>
    <cfRule type="containsText" dxfId="1893" priority="2145" operator="containsText" text="Completed Behind Schedule">
      <formula>NOT(ISERROR(SEARCH("Completed Behind Schedule",I50)))</formula>
    </cfRule>
    <cfRule type="containsText" dxfId="1892" priority="2146" operator="containsText" text="Off Target">
      <formula>NOT(ISERROR(SEARCH("Off Target",I50)))</formula>
    </cfRule>
    <cfRule type="containsText" dxfId="1891" priority="2147" operator="containsText" text="In Danger of Falling Behind Target">
      <formula>NOT(ISERROR(SEARCH("In Danger of Falling Behind Target",I50)))</formula>
    </cfRule>
    <cfRule type="containsText" dxfId="1890" priority="2148" operator="containsText" text="On Track to be Achieved">
      <formula>NOT(ISERROR(SEARCH("On Track to be Achieved",I50)))</formula>
    </cfRule>
    <cfRule type="containsText" dxfId="1889" priority="2149" operator="containsText" text="Fully Achieved">
      <formula>NOT(ISERROR(SEARCH("Fully Achieved",I50)))</formula>
    </cfRule>
    <cfRule type="containsText" dxfId="1888" priority="2150" operator="containsText" text="Update not Provided">
      <formula>NOT(ISERROR(SEARCH("Update not Provided",I50)))</formula>
    </cfRule>
    <cfRule type="containsText" dxfId="1887" priority="2151" operator="containsText" text="Not yet due">
      <formula>NOT(ISERROR(SEARCH("Not yet due",I50)))</formula>
    </cfRule>
    <cfRule type="containsText" dxfId="1886" priority="2152" operator="containsText" text="Completed Behind Schedule">
      <formula>NOT(ISERROR(SEARCH("Completed Behind Schedule",I50)))</formula>
    </cfRule>
    <cfRule type="containsText" dxfId="1885" priority="2153" operator="containsText" text="Off Target">
      <formula>NOT(ISERROR(SEARCH("Off Target",I50)))</formula>
    </cfRule>
    <cfRule type="containsText" dxfId="1884" priority="2154" operator="containsText" text="In Danger of Falling Behind Target">
      <formula>NOT(ISERROR(SEARCH("In Danger of Falling Behind Target",I50)))</formula>
    </cfRule>
    <cfRule type="containsText" dxfId="1883" priority="2155" operator="containsText" text="On Track to be Achieved">
      <formula>NOT(ISERROR(SEARCH("On Track to be Achieved",I50)))</formula>
    </cfRule>
    <cfRule type="containsText" dxfId="1882" priority="2156" operator="containsText" text="Fully Achieved">
      <formula>NOT(ISERROR(SEARCH("Fully Achieved",I50)))</formula>
    </cfRule>
    <cfRule type="containsText" dxfId="1881" priority="2157" operator="containsText" text="Fully Achieved">
      <formula>NOT(ISERROR(SEARCH("Fully Achieved",I50)))</formula>
    </cfRule>
    <cfRule type="containsText" dxfId="1880" priority="2158" operator="containsText" text="Fully Achieved">
      <formula>NOT(ISERROR(SEARCH("Fully Achieved",I50)))</formula>
    </cfRule>
    <cfRule type="containsText" dxfId="1879" priority="2159" operator="containsText" text="Deferred">
      <formula>NOT(ISERROR(SEARCH("Deferred",I50)))</formula>
    </cfRule>
    <cfRule type="containsText" dxfId="1878" priority="2160" operator="containsText" text="Deleted">
      <formula>NOT(ISERROR(SEARCH("Deleted",I50)))</formula>
    </cfRule>
    <cfRule type="containsText" dxfId="1877" priority="2161" operator="containsText" text="In Danger of Falling Behind Target">
      <formula>NOT(ISERROR(SEARCH("In Danger of Falling Behind Target",I50)))</formula>
    </cfRule>
    <cfRule type="containsText" dxfId="1876" priority="2162" operator="containsText" text="Not yet due">
      <formula>NOT(ISERROR(SEARCH("Not yet due",I50)))</formula>
    </cfRule>
    <cfRule type="containsText" dxfId="1875" priority="2163" operator="containsText" text="Update not Provided">
      <formula>NOT(ISERROR(SEARCH("Update not Provided",I50)))</formula>
    </cfRule>
  </conditionalFormatting>
  <conditionalFormatting sqref="I50">
    <cfRule type="containsText" dxfId="1874" priority="2092" operator="containsText" text="On track to be achieved">
      <formula>NOT(ISERROR(SEARCH("On track to be achieved",I50)))</formula>
    </cfRule>
    <cfRule type="containsText" dxfId="1873" priority="2093" operator="containsText" text="Deferred">
      <formula>NOT(ISERROR(SEARCH("Deferred",I50)))</formula>
    </cfRule>
    <cfRule type="containsText" dxfId="1872" priority="2094" operator="containsText" text="Deleted">
      <formula>NOT(ISERROR(SEARCH("Deleted",I50)))</formula>
    </cfRule>
    <cfRule type="containsText" dxfId="1871" priority="2095" operator="containsText" text="In Danger of Falling Behind Target">
      <formula>NOT(ISERROR(SEARCH("In Danger of Falling Behind Target",I50)))</formula>
    </cfRule>
    <cfRule type="containsText" dxfId="1870" priority="2096" operator="containsText" text="Not yet due">
      <formula>NOT(ISERROR(SEARCH("Not yet due",I50)))</formula>
    </cfRule>
    <cfRule type="containsText" dxfId="1869" priority="2097" operator="containsText" text="Update not Provided">
      <formula>NOT(ISERROR(SEARCH("Update not Provided",I50)))</formula>
    </cfRule>
    <cfRule type="containsText" dxfId="1868" priority="2098" operator="containsText" text="Not yet due">
      <formula>NOT(ISERROR(SEARCH("Not yet due",I50)))</formula>
    </cfRule>
    <cfRule type="containsText" dxfId="1867" priority="2099" operator="containsText" text="Completed Behind Schedule">
      <formula>NOT(ISERROR(SEARCH("Completed Behind Schedule",I50)))</formula>
    </cfRule>
    <cfRule type="containsText" dxfId="1866" priority="2100" operator="containsText" text="Off Target">
      <formula>NOT(ISERROR(SEARCH("Off Target",I50)))</formula>
    </cfRule>
    <cfRule type="containsText" dxfId="1865" priority="2101" operator="containsText" text="On Track to be Achieved">
      <formula>NOT(ISERROR(SEARCH("On Track to be Achieved",I50)))</formula>
    </cfRule>
    <cfRule type="containsText" dxfId="1864" priority="2102" operator="containsText" text="Fully Achieved">
      <formula>NOT(ISERROR(SEARCH("Fully Achieved",I50)))</formula>
    </cfRule>
    <cfRule type="containsText" dxfId="1863" priority="2103" operator="containsText" text="Not yet due">
      <formula>NOT(ISERROR(SEARCH("Not yet due",I50)))</formula>
    </cfRule>
    <cfRule type="containsText" dxfId="1862" priority="2104" operator="containsText" text="Not Yet Due">
      <formula>NOT(ISERROR(SEARCH("Not Yet Due",I50)))</formula>
    </cfRule>
    <cfRule type="containsText" dxfId="1861" priority="2105" operator="containsText" text="Deferred">
      <formula>NOT(ISERROR(SEARCH("Deferred",I50)))</formula>
    </cfRule>
    <cfRule type="containsText" dxfId="1860" priority="2106" operator="containsText" text="Deleted">
      <formula>NOT(ISERROR(SEARCH("Deleted",I50)))</formula>
    </cfRule>
    <cfRule type="containsText" dxfId="1859" priority="2107" operator="containsText" text="In Danger of Falling Behind Target">
      <formula>NOT(ISERROR(SEARCH("In Danger of Falling Behind Target",I50)))</formula>
    </cfRule>
    <cfRule type="containsText" dxfId="1858" priority="2108" operator="containsText" text="Not yet due">
      <formula>NOT(ISERROR(SEARCH("Not yet due",I50)))</formula>
    </cfRule>
    <cfRule type="containsText" dxfId="1857" priority="2109" operator="containsText" text="Completed Behind Schedule">
      <formula>NOT(ISERROR(SEARCH("Completed Behind Schedule",I50)))</formula>
    </cfRule>
    <cfRule type="containsText" dxfId="1856" priority="2110" operator="containsText" text="Off Target">
      <formula>NOT(ISERROR(SEARCH("Off Target",I50)))</formula>
    </cfRule>
    <cfRule type="containsText" dxfId="1855" priority="2111" operator="containsText" text="In Danger of Falling Behind Target">
      <formula>NOT(ISERROR(SEARCH("In Danger of Falling Behind Target",I50)))</formula>
    </cfRule>
    <cfRule type="containsText" dxfId="1854" priority="2112" operator="containsText" text="On Track to be Achieved">
      <formula>NOT(ISERROR(SEARCH("On Track to be Achieved",I50)))</formula>
    </cfRule>
    <cfRule type="containsText" dxfId="1853" priority="2113" operator="containsText" text="Fully Achieved">
      <formula>NOT(ISERROR(SEARCH("Fully Achieved",I50)))</formula>
    </cfRule>
    <cfRule type="containsText" dxfId="1852" priority="2114" operator="containsText" text="Update not Provided">
      <formula>NOT(ISERROR(SEARCH("Update not Provided",I50)))</formula>
    </cfRule>
    <cfRule type="containsText" dxfId="1851" priority="2115" operator="containsText" text="Not yet due">
      <formula>NOT(ISERROR(SEARCH("Not yet due",I50)))</formula>
    </cfRule>
    <cfRule type="containsText" dxfId="1850" priority="2116" operator="containsText" text="Completed Behind Schedule">
      <formula>NOT(ISERROR(SEARCH("Completed Behind Schedule",I50)))</formula>
    </cfRule>
    <cfRule type="containsText" dxfId="1849" priority="2117" operator="containsText" text="Off Target">
      <formula>NOT(ISERROR(SEARCH("Off Target",I50)))</formula>
    </cfRule>
    <cfRule type="containsText" dxfId="1848" priority="2118" operator="containsText" text="In Danger of Falling Behind Target">
      <formula>NOT(ISERROR(SEARCH("In Danger of Falling Behind Target",I50)))</formula>
    </cfRule>
    <cfRule type="containsText" dxfId="1847" priority="2119" operator="containsText" text="On Track to be Achieved">
      <formula>NOT(ISERROR(SEARCH("On Track to be Achieved",I50)))</formula>
    </cfRule>
    <cfRule type="containsText" dxfId="1846" priority="2120" operator="containsText" text="Fully Achieved">
      <formula>NOT(ISERROR(SEARCH("Fully Achieved",I50)))</formula>
    </cfRule>
    <cfRule type="containsText" dxfId="1845" priority="2121" operator="containsText" text="Fully Achieved">
      <formula>NOT(ISERROR(SEARCH("Fully Achieved",I50)))</formula>
    </cfRule>
    <cfRule type="containsText" dxfId="1844" priority="2122" operator="containsText" text="Fully Achieved">
      <formula>NOT(ISERROR(SEARCH("Fully Achieved",I50)))</formula>
    </cfRule>
    <cfRule type="containsText" dxfId="1843" priority="2123" operator="containsText" text="Deferred">
      <formula>NOT(ISERROR(SEARCH("Deferred",I50)))</formula>
    </cfRule>
    <cfRule type="containsText" dxfId="1842" priority="2124" operator="containsText" text="Deleted">
      <formula>NOT(ISERROR(SEARCH("Deleted",I50)))</formula>
    </cfRule>
    <cfRule type="containsText" dxfId="1841" priority="2125" operator="containsText" text="In Danger of Falling Behind Target">
      <formula>NOT(ISERROR(SEARCH("In Danger of Falling Behind Target",I50)))</formula>
    </cfRule>
    <cfRule type="containsText" dxfId="1840" priority="2126" operator="containsText" text="Not yet due">
      <formula>NOT(ISERROR(SEARCH("Not yet due",I50)))</formula>
    </cfRule>
    <cfRule type="containsText" dxfId="1839" priority="2127" operator="containsText" text="Update not Provided">
      <formula>NOT(ISERROR(SEARCH("Update not Provided",I50)))</formula>
    </cfRule>
  </conditionalFormatting>
  <conditionalFormatting sqref="I50">
    <cfRule type="containsText" dxfId="1838" priority="2056" operator="containsText" text="On track to be achieved">
      <formula>NOT(ISERROR(SEARCH("On track to be achieved",I50)))</formula>
    </cfRule>
    <cfRule type="containsText" dxfId="1837" priority="2057" operator="containsText" text="Deferred">
      <formula>NOT(ISERROR(SEARCH("Deferred",I50)))</formula>
    </cfRule>
    <cfRule type="containsText" dxfId="1836" priority="2058" operator="containsText" text="Deleted">
      <formula>NOT(ISERROR(SEARCH("Deleted",I50)))</formula>
    </cfRule>
    <cfRule type="containsText" dxfId="1835" priority="2059" operator="containsText" text="In Danger of Falling Behind Target">
      <formula>NOT(ISERROR(SEARCH("In Danger of Falling Behind Target",I50)))</formula>
    </cfRule>
    <cfRule type="containsText" dxfId="1834" priority="2060" operator="containsText" text="Not yet due">
      <formula>NOT(ISERROR(SEARCH("Not yet due",I50)))</formula>
    </cfRule>
    <cfRule type="containsText" dxfId="1833" priority="2061" operator="containsText" text="Update not Provided">
      <formula>NOT(ISERROR(SEARCH("Update not Provided",I50)))</formula>
    </cfRule>
    <cfRule type="containsText" dxfId="1832" priority="2062" operator="containsText" text="Not yet due">
      <formula>NOT(ISERROR(SEARCH("Not yet due",I50)))</formula>
    </cfRule>
    <cfRule type="containsText" dxfId="1831" priority="2063" operator="containsText" text="Completed Behind Schedule">
      <formula>NOT(ISERROR(SEARCH("Completed Behind Schedule",I50)))</formula>
    </cfRule>
    <cfRule type="containsText" dxfId="1830" priority="2064" operator="containsText" text="Off Target">
      <formula>NOT(ISERROR(SEARCH("Off Target",I50)))</formula>
    </cfRule>
    <cfRule type="containsText" dxfId="1829" priority="2065" operator="containsText" text="On Track to be Achieved">
      <formula>NOT(ISERROR(SEARCH("On Track to be Achieved",I50)))</formula>
    </cfRule>
    <cfRule type="containsText" dxfId="1828" priority="2066" operator="containsText" text="Fully Achieved">
      <formula>NOT(ISERROR(SEARCH("Fully Achieved",I50)))</formula>
    </cfRule>
    <cfRule type="containsText" dxfId="1827" priority="2067" operator="containsText" text="Not yet due">
      <formula>NOT(ISERROR(SEARCH("Not yet due",I50)))</formula>
    </cfRule>
    <cfRule type="containsText" dxfId="1826" priority="2068" operator="containsText" text="Not Yet Due">
      <formula>NOT(ISERROR(SEARCH("Not Yet Due",I50)))</formula>
    </cfRule>
    <cfRule type="containsText" dxfId="1825" priority="2069" operator="containsText" text="Deferred">
      <formula>NOT(ISERROR(SEARCH("Deferred",I50)))</formula>
    </cfRule>
    <cfRule type="containsText" dxfId="1824" priority="2070" operator="containsText" text="Deleted">
      <formula>NOT(ISERROR(SEARCH("Deleted",I50)))</formula>
    </cfRule>
    <cfRule type="containsText" dxfId="1823" priority="2071" operator="containsText" text="In Danger of Falling Behind Target">
      <formula>NOT(ISERROR(SEARCH("In Danger of Falling Behind Target",I50)))</formula>
    </cfRule>
    <cfRule type="containsText" dxfId="1822" priority="2072" operator="containsText" text="Not yet due">
      <formula>NOT(ISERROR(SEARCH("Not yet due",I50)))</formula>
    </cfRule>
    <cfRule type="containsText" dxfId="1821" priority="2073" operator="containsText" text="Completed Behind Schedule">
      <formula>NOT(ISERROR(SEARCH("Completed Behind Schedule",I50)))</formula>
    </cfRule>
    <cfRule type="containsText" dxfId="1820" priority="2074" operator="containsText" text="Off Target">
      <formula>NOT(ISERROR(SEARCH("Off Target",I50)))</formula>
    </cfRule>
    <cfRule type="containsText" dxfId="1819" priority="2075" operator="containsText" text="In Danger of Falling Behind Target">
      <formula>NOT(ISERROR(SEARCH("In Danger of Falling Behind Target",I50)))</formula>
    </cfRule>
    <cfRule type="containsText" dxfId="1818" priority="2076" operator="containsText" text="On Track to be Achieved">
      <formula>NOT(ISERROR(SEARCH("On Track to be Achieved",I50)))</formula>
    </cfRule>
    <cfRule type="containsText" dxfId="1817" priority="2077" operator="containsText" text="Fully Achieved">
      <formula>NOT(ISERROR(SEARCH("Fully Achieved",I50)))</formula>
    </cfRule>
    <cfRule type="containsText" dxfId="1816" priority="2078" operator="containsText" text="Update not Provided">
      <formula>NOT(ISERROR(SEARCH("Update not Provided",I50)))</formula>
    </cfRule>
    <cfRule type="containsText" dxfId="1815" priority="2079" operator="containsText" text="Not yet due">
      <formula>NOT(ISERROR(SEARCH("Not yet due",I50)))</formula>
    </cfRule>
    <cfRule type="containsText" dxfId="1814" priority="2080" operator="containsText" text="Completed Behind Schedule">
      <formula>NOT(ISERROR(SEARCH("Completed Behind Schedule",I50)))</formula>
    </cfRule>
    <cfRule type="containsText" dxfId="1813" priority="2081" operator="containsText" text="Off Target">
      <formula>NOT(ISERROR(SEARCH("Off Target",I50)))</formula>
    </cfRule>
    <cfRule type="containsText" dxfId="1812" priority="2082" operator="containsText" text="In Danger of Falling Behind Target">
      <formula>NOT(ISERROR(SEARCH("In Danger of Falling Behind Target",I50)))</formula>
    </cfRule>
    <cfRule type="containsText" dxfId="1811" priority="2083" operator="containsText" text="On Track to be Achieved">
      <formula>NOT(ISERROR(SEARCH("On Track to be Achieved",I50)))</formula>
    </cfRule>
    <cfRule type="containsText" dxfId="1810" priority="2084" operator="containsText" text="Fully Achieved">
      <formula>NOT(ISERROR(SEARCH("Fully Achieved",I50)))</formula>
    </cfRule>
    <cfRule type="containsText" dxfId="1809" priority="2085" operator="containsText" text="Fully Achieved">
      <formula>NOT(ISERROR(SEARCH("Fully Achieved",I50)))</formula>
    </cfRule>
    <cfRule type="containsText" dxfId="1808" priority="2086" operator="containsText" text="Fully Achieved">
      <formula>NOT(ISERROR(SEARCH("Fully Achieved",I50)))</formula>
    </cfRule>
    <cfRule type="containsText" dxfId="1807" priority="2087" operator="containsText" text="Deferred">
      <formula>NOT(ISERROR(SEARCH("Deferred",I50)))</formula>
    </cfRule>
    <cfRule type="containsText" dxfId="1806" priority="2088" operator="containsText" text="Deleted">
      <formula>NOT(ISERROR(SEARCH("Deleted",I50)))</formula>
    </cfRule>
    <cfRule type="containsText" dxfId="1805" priority="2089" operator="containsText" text="In Danger of Falling Behind Target">
      <formula>NOT(ISERROR(SEARCH("In Danger of Falling Behind Target",I50)))</formula>
    </cfRule>
    <cfRule type="containsText" dxfId="1804" priority="2090" operator="containsText" text="Not yet due">
      <formula>NOT(ISERROR(SEARCH("Not yet due",I50)))</formula>
    </cfRule>
    <cfRule type="containsText" dxfId="1803" priority="2091" operator="containsText" text="Update not Provided">
      <formula>NOT(ISERROR(SEARCH("Update not Provided",I50)))</formula>
    </cfRule>
  </conditionalFormatting>
  <conditionalFormatting sqref="I51:I60">
    <cfRule type="containsText" dxfId="1802" priority="2020" operator="containsText" text="On track to be achieved">
      <formula>NOT(ISERROR(SEARCH("On track to be achieved",I51)))</formula>
    </cfRule>
    <cfRule type="containsText" dxfId="1801" priority="2021" operator="containsText" text="Deferred">
      <formula>NOT(ISERROR(SEARCH("Deferred",I51)))</formula>
    </cfRule>
    <cfRule type="containsText" dxfId="1800" priority="2022" operator="containsText" text="Deleted">
      <formula>NOT(ISERROR(SEARCH("Deleted",I51)))</formula>
    </cfRule>
    <cfRule type="containsText" dxfId="1799" priority="2023" operator="containsText" text="In Danger of Falling Behind Target">
      <formula>NOT(ISERROR(SEARCH("In Danger of Falling Behind Target",I51)))</formula>
    </cfRule>
    <cfRule type="containsText" dxfId="1798" priority="2024" operator="containsText" text="Not yet due">
      <formula>NOT(ISERROR(SEARCH("Not yet due",I51)))</formula>
    </cfRule>
    <cfRule type="containsText" dxfId="1797" priority="2025" operator="containsText" text="Update not Provided">
      <formula>NOT(ISERROR(SEARCH("Update not Provided",I51)))</formula>
    </cfRule>
    <cfRule type="containsText" dxfId="1796" priority="2026" operator="containsText" text="Not yet due">
      <formula>NOT(ISERROR(SEARCH("Not yet due",I51)))</formula>
    </cfRule>
    <cfRule type="containsText" dxfId="1795" priority="2027" operator="containsText" text="Completed Behind Schedule">
      <formula>NOT(ISERROR(SEARCH("Completed Behind Schedule",I51)))</formula>
    </cfRule>
    <cfRule type="containsText" dxfId="1794" priority="2028" operator="containsText" text="Off Target">
      <formula>NOT(ISERROR(SEARCH("Off Target",I51)))</formula>
    </cfRule>
    <cfRule type="containsText" dxfId="1793" priority="2029" operator="containsText" text="On Track to be Achieved">
      <formula>NOT(ISERROR(SEARCH("On Track to be Achieved",I51)))</formula>
    </cfRule>
    <cfRule type="containsText" dxfId="1792" priority="2030" operator="containsText" text="Fully Achieved">
      <formula>NOT(ISERROR(SEARCH("Fully Achieved",I51)))</formula>
    </cfRule>
    <cfRule type="containsText" dxfId="1791" priority="2031" operator="containsText" text="Not yet due">
      <formula>NOT(ISERROR(SEARCH("Not yet due",I51)))</formula>
    </cfRule>
    <cfRule type="containsText" dxfId="1790" priority="2032" operator="containsText" text="Not Yet Due">
      <formula>NOT(ISERROR(SEARCH("Not Yet Due",I51)))</formula>
    </cfRule>
    <cfRule type="containsText" dxfId="1789" priority="2033" operator="containsText" text="Deferred">
      <formula>NOT(ISERROR(SEARCH("Deferred",I51)))</formula>
    </cfRule>
    <cfRule type="containsText" dxfId="1788" priority="2034" operator="containsText" text="Deleted">
      <formula>NOT(ISERROR(SEARCH("Deleted",I51)))</formula>
    </cfRule>
    <cfRule type="containsText" dxfId="1787" priority="2035" operator="containsText" text="In Danger of Falling Behind Target">
      <formula>NOT(ISERROR(SEARCH("In Danger of Falling Behind Target",I51)))</formula>
    </cfRule>
    <cfRule type="containsText" dxfId="1786" priority="2036" operator="containsText" text="Not yet due">
      <formula>NOT(ISERROR(SEARCH("Not yet due",I51)))</formula>
    </cfRule>
    <cfRule type="containsText" dxfId="1785" priority="2037" operator="containsText" text="Completed Behind Schedule">
      <formula>NOT(ISERROR(SEARCH("Completed Behind Schedule",I51)))</formula>
    </cfRule>
    <cfRule type="containsText" dxfId="1784" priority="2038" operator="containsText" text="Off Target">
      <formula>NOT(ISERROR(SEARCH("Off Target",I51)))</formula>
    </cfRule>
    <cfRule type="containsText" dxfId="1783" priority="2039" operator="containsText" text="In Danger of Falling Behind Target">
      <formula>NOT(ISERROR(SEARCH("In Danger of Falling Behind Target",I51)))</formula>
    </cfRule>
    <cfRule type="containsText" dxfId="1782" priority="2040" operator="containsText" text="On Track to be Achieved">
      <formula>NOT(ISERROR(SEARCH("On Track to be Achieved",I51)))</formula>
    </cfRule>
    <cfRule type="containsText" dxfId="1781" priority="2041" operator="containsText" text="Fully Achieved">
      <formula>NOT(ISERROR(SEARCH("Fully Achieved",I51)))</formula>
    </cfRule>
    <cfRule type="containsText" dxfId="1780" priority="2042" operator="containsText" text="Update not Provided">
      <formula>NOT(ISERROR(SEARCH("Update not Provided",I51)))</formula>
    </cfRule>
    <cfRule type="containsText" dxfId="1779" priority="2043" operator="containsText" text="Not yet due">
      <formula>NOT(ISERROR(SEARCH("Not yet due",I51)))</formula>
    </cfRule>
    <cfRule type="containsText" dxfId="1778" priority="2044" operator="containsText" text="Completed Behind Schedule">
      <formula>NOT(ISERROR(SEARCH("Completed Behind Schedule",I51)))</formula>
    </cfRule>
    <cfRule type="containsText" dxfId="1777" priority="2045" operator="containsText" text="Off Target">
      <formula>NOT(ISERROR(SEARCH("Off Target",I51)))</formula>
    </cfRule>
    <cfRule type="containsText" dxfId="1776" priority="2046" operator="containsText" text="In Danger of Falling Behind Target">
      <formula>NOT(ISERROR(SEARCH("In Danger of Falling Behind Target",I51)))</formula>
    </cfRule>
    <cfRule type="containsText" dxfId="1775" priority="2047" operator="containsText" text="On Track to be Achieved">
      <formula>NOT(ISERROR(SEARCH("On Track to be Achieved",I51)))</formula>
    </cfRule>
    <cfRule type="containsText" dxfId="1774" priority="2048" operator="containsText" text="Fully Achieved">
      <formula>NOT(ISERROR(SEARCH("Fully Achieved",I51)))</formula>
    </cfRule>
    <cfRule type="containsText" dxfId="1773" priority="2049" operator="containsText" text="Fully Achieved">
      <formula>NOT(ISERROR(SEARCH("Fully Achieved",I51)))</formula>
    </cfRule>
    <cfRule type="containsText" dxfId="1772" priority="2050" operator="containsText" text="Fully Achieved">
      <formula>NOT(ISERROR(SEARCH("Fully Achieved",I51)))</formula>
    </cfRule>
    <cfRule type="containsText" dxfId="1771" priority="2051" operator="containsText" text="Deferred">
      <formula>NOT(ISERROR(SEARCH("Deferred",I51)))</formula>
    </cfRule>
    <cfRule type="containsText" dxfId="1770" priority="2052" operator="containsText" text="Deleted">
      <formula>NOT(ISERROR(SEARCH("Deleted",I51)))</formula>
    </cfRule>
    <cfRule type="containsText" dxfId="1769" priority="2053" operator="containsText" text="In Danger of Falling Behind Target">
      <formula>NOT(ISERROR(SEARCH("In Danger of Falling Behind Target",I51)))</formula>
    </cfRule>
    <cfRule type="containsText" dxfId="1768" priority="2054" operator="containsText" text="Not yet due">
      <formula>NOT(ISERROR(SEARCH("Not yet due",I51)))</formula>
    </cfRule>
    <cfRule type="containsText" dxfId="1767" priority="2055" operator="containsText" text="Update not Provided">
      <formula>NOT(ISERROR(SEARCH("Update not Provided",I51)))</formula>
    </cfRule>
  </conditionalFormatting>
  <conditionalFormatting sqref="I62:I68">
    <cfRule type="containsText" dxfId="1766" priority="1984" operator="containsText" text="On track to be achieved">
      <formula>NOT(ISERROR(SEARCH("On track to be achieved",I62)))</formula>
    </cfRule>
    <cfRule type="containsText" dxfId="1765" priority="1985" operator="containsText" text="Deferred">
      <formula>NOT(ISERROR(SEARCH("Deferred",I62)))</formula>
    </cfRule>
    <cfRule type="containsText" dxfId="1764" priority="1986" operator="containsText" text="Deleted">
      <formula>NOT(ISERROR(SEARCH("Deleted",I62)))</formula>
    </cfRule>
    <cfRule type="containsText" dxfId="1763" priority="1987" operator="containsText" text="In Danger of Falling Behind Target">
      <formula>NOT(ISERROR(SEARCH("In Danger of Falling Behind Target",I62)))</formula>
    </cfRule>
    <cfRule type="containsText" dxfId="1762" priority="1988" operator="containsText" text="Not yet due">
      <formula>NOT(ISERROR(SEARCH("Not yet due",I62)))</formula>
    </cfRule>
    <cfRule type="containsText" dxfId="1761" priority="1989" operator="containsText" text="Update not Provided">
      <formula>NOT(ISERROR(SEARCH("Update not Provided",I62)))</formula>
    </cfRule>
    <cfRule type="containsText" dxfId="1760" priority="1990" operator="containsText" text="Not yet due">
      <formula>NOT(ISERROR(SEARCH("Not yet due",I62)))</formula>
    </cfRule>
    <cfRule type="containsText" dxfId="1759" priority="1991" operator="containsText" text="Completed Behind Schedule">
      <formula>NOT(ISERROR(SEARCH("Completed Behind Schedule",I62)))</formula>
    </cfRule>
    <cfRule type="containsText" dxfId="1758" priority="1992" operator="containsText" text="Off Target">
      <formula>NOT(ISERROR(SEARCH("Off Target",I62)))</formula>
    </cfRule>
    <cfRule type="containsText" dxfId="1757" priority="1993" operator="containsText" text="On Track to be Achieved">
      <formula>NOT(ISERROR(SEARCH("On Track to be Achieved",I62)))</formula>
    </cfRule>
    <cfRule type="containsText" dxfId="1756" priority="1994" operator="containsText" text="Fully Achieved">
      <formula>NOT(ISERROR(SEARCH("Fully Achieved",I62)))</formula>
    </cfRule>
    <cfRule type="containsText" dxfId="1755" priority="1995" operator="containsText" text="Not yet due">
      <formula>NOT(ISERROR(SEARCH("Not yet due",I62)))</formula>
    </cfRule>
    <cfRule type="containsText" dxfId="1754" priority="1996" operator="containsText" text="Not Yet Due">
      <formula>NOT(ISERROR(SEARCH("Not Yet Due",I62)))</formula>
    </cfRule>
    <cfRule type="containsText" dxfId="1753" priority="1997" operator="containsText" text="Deferred">
      <formula>NOT(ISERROR(SEARCH("Deferred",I62)))</formula>
    </cfRule>
    <cfRule type="containsText" dxfId="1752" priority="1998" operator="containsText" text="Deleted">
      <formula>NOT(ISERROR(SEARCH("Deleted",I62)))</formula>
    </cfRule>
    <cfRule type="containsText" dxfId="1751" priority="1999" operator="containsText" text="In Danger of Falling Behind Target">
      <formula>NOT(ISERROR(SEARCH("In Danger of Falling Behind Target",I62)))</formula>
    </cfRule>
    <cfRule type="containsText" dxfId="1750" priority="2000" operator="containsText" text="Not yet due">
      <formula>NOT(ISERROR(SEARCH("Not yet due",I62)))</formula>
    </cfRule>
    <cfRule type="containsText" dxfId="1749" priority="2001" operator="containsText" text="Completed Behind Schedule">
      <formula>NOT(ISERROR(SEARCH("Completed Behind Schedule",I62)))</formula>
    </cfRule>
    <cfRule type="containsText" dxfId="1748" priority="2002" operator="containsText" text="Off Target">
      <formula>NOT(ISERROR(SEARCH("Off Target",I62)))</formula>
    </cfRule>
    <cfRule type="containsText" dxfId="1747" priority="2003" operator="containsText" text="In Danger of Falling Behind Target">
      <formula>NOT(ISERROR(SEARCH("In Danger of Falling Behind Target",I62)))</formula>
    </cfRule>
    <cfRule type="containsText" dxfId="1746" priority="2004" operator="containsText" text="On Track to be Achieved">
      <formula>NOT(ISERROR(SEARCH("On Track to be Achieved",I62)))</formula>
    </cfRule>
    <cfRule type="containsText" dxfId="1745" priority="2005" operator="containsText" text="Fully Achieved">
      <formula>NOT(ISERROR(SEARCH("Fully Achieved",I62)))</formula>
    </cfRule>
    <cfRule type="containsText" dxfId="1744" priority="2006" operator="containsText" text="Update not Provided">
      <formula>NOT(ISERROR(SEARCH("Update not Provided",I62)))</formula>
    </cfRule>
    <cfRule type="containsText" dxfId="1743" priority="2007" operator="containsText" text="Not yet due">
      <formula>NOT(ISERROR(SEARCH("Not yet due",I62)))</formula>
    </cfRule>
    <cfRule type="containsText" dxfId="1742" priority="2008" operator="containsText" text="Completed Behind Schedule">
      <formula>NOT(ISERROR(SEARCH("Completed Behind Schedule",I62)))</formula>
    </cfRule>
    <cfRule type="containsText" dxfId="1741" priority="2009" operator="containsText" text="Off Target">
      <formula>NOT(ISERROR(SEARCH("Off Target",I62)))</formula>
    </cfRule>
    <cfRule type="containsText" dxfId="1740" priority="2010" operator="containsText" text="In Danger of Falling Behind Target">
      <formula>NOT(ISERROR(SEARCH("In Danger of Falling Behind Target",I62)))</formula>
    </cfRule>
    <cfRule type="containsText" dxfId="1739" priority="2011" operator="containsText" text="On Track to be Achieved">
      <formula>NOT(ISERROR(SEARCH("On Track to be Achieved",I62)))</formula>
    </cfRule>
    <cfRule type="containsText" dxfId="1738" priority="2012" operator="containsText" text="Fully Achieved">
      <formula>NOT(ISERROR(SEARCH("Fully Achieved",I62)))</formula>
    </cfRule>
    <cfRule type="containsText" dxfId="1737" priority="2013" operator="containsText" text="Fully Achieved">
      <formula>NOT(ISERROR(SEARCH("Fully Achieved",I62)))</formula>
    </cfRule>
    <cfRule type="containsText" dxfId="1736" priority="2014" operator="containsText" text="Fully Achieved">
      <formula>NOT(ISERROR(SEARCH("Fully Achieved",I62)))</formula>
    </cfRule>
    <cfRule type="containsText" dxfId="1735" priority="2015" operator="containsText" text="Deferred">
      <formula>NOT(ISERROR(SEARCH("Deferred",I62)))</formula>
    </cfRule>
    <cfRule type="containsText" dxfId="1734" priority="2016" operator="containsText" text="Deleted">
      <formula>NOT(ISERROR(SEARCH("Deleted",I62)))</formula>
    </cfRule>
    <cfRule type="containsText" dxfId="1733" priority="2017" operator="containsText" text="In Danger of Falling Behind Target">
      <formula>NOT(ISERROR(SEARCH("In Danger of Falling Behind Target",I62)))</formula>
    </cfRule>
    <cfRule type="containsText" dxfId="1732" priority="2018" operator="containsText" text="Not yet due">
      <formula>NOT(ISERROR(SEARCH("Not yet due",I62)))</formula>
    </cfRule>
    <cfRule type="containsText" dxfId="1731" priority="2019" operator="containsText" text="Update not Provided">
      <formula>NOT(ISERROR(SEARCH("Update not Provided",I62)))</formula>
    </cfRule>
  </conditionalFormatting>
  <conditionalFormatting sqref="I69">
    <cfRule type="containsText" dxfId="1730" priority="1948" operator="containsText" text="On track to be achieved">
      <formula>NOT(ISERROR(SEARCH("On track to be achieved",I69)))</formula>
    </cfRule>
    <cfRule type="containsText" dxfId="1729" priority="1949" operator="containsText" text="Deferred">
      <formula>NOT(ISERROR(SEARCH("Deferred",I69)))</formula>
    </cfRule>
    <cfRule type="containsText" dxfId="1728" priority="1950" operator="containsText" text="Deleted">
      <formula>NOT(ISERROR(SEARCH("Deleted",I69)))</formula>
    </cfRule>
    <cfRule type="containsText" dxfId="1727" priority="1951" operator="containsText" text="In Danger of Falling Behind Target">
      <formula>NOT(ISERROR(SEARCH("In Danger of Falling Behind Target",I69)))</formula>
    </cfRule>
    <cfRule type="containsText" dxfId="1726" priority="1952" operator="containsText" text="Not yet due">
      <formula>NOT(ISERROR(SEARCH("Not yet due",I69)))</formula>
    </cfRule>
    <cfRule type="containsText" dxfId="1725" priority="1953" operator="containsText" text="Update not Provided">
      <formula>NOT(ISERROR(SEARCH("Update not Provided",I69)))</formula>
    </cfRule>
    <cfRule type="containsText" dxfId="1724" priority="1954" operator="containsText" text="Not yet due">
      <formula>NOT(ISERROR(SEARCH("Not yet due",I69)))</formula>
    </cfRule>
    <cfRule type="containsText" dxfId="1723" priority="1955" operator="containsText" text="Completed Behind Schedule">
      <formula>NOT(ISERROR(SEARCH("Completed Behind Schedule",I69)))</formula>
    </cfRule>
    <cfRule type="containsText" dxfId="1722" priority="1956" operator="containsText" text="Off Target">
      <formula>NOT(ISERROR(SEARCH("Off Target",I69)))</formula>
    </cfRule>
    <cfRule type="containsText" dxfId="1721" priority="1957" operator="containsText" text="On Track to be Achieved">
      <formula>NOT(ISERROR(SEARCH("On Track to be Achieved",I69)))</formula>
    </cfRule>
    <cfRule type="containsText" dxfId="1720" priority="1958" operator="containsText" text="Fully Achieved">
      <formula>NOT(ISERROR(SEARCH("Fully Achieved",I69)))</formula>
    </cfRule>
    <cfRule type="containsText" dxfId="1719" priority="1959" operator="containsText" text="Not yet due">
      <formula>NOT(ISERROR(SEARCH("Not yet due",I69)))</formula>
    </cfRule>
    <cfRule type="containsText" dxfId="1718" priority="1960" operator="containsText" text="Not Yet Due">
      <formula>NOT(ISERROR(SEARCH("Not Yet Due",I69)))</formula>
    </cfRule>
    <cfRule type="containsText" dxfId="1717" priority="1961" operator="containsText" text="Deferred">
      <formula>NOT(ISERROR(SEARCH("Deferred",I69)))</formula>
    </cfRule>
    <cfRule type="containsText" dxfId="1716" priority="1962" operator="containsText" text="Deleted">
      <formula>NOT(ISERROR(SEARCH("Deleted",I69)))</formula>
    </cfRule>
    <cfRule type="containsText" dxfId="1715" priority="1963" operator="containsText" text="In Danger of Falling Behind Target">
      <formula>NOT(ISERROR(SEARCH("In Danger of Falling Behind Target",I69)))</formula>
    </cfRule>
    <cfRule type="containsText" dxfId="1714" priority="1964" operator="containsText" text="Not yet due">
      <formula>NOT(ISERROR(SEARCH("Not yet due",I69)))</formula>
    </cfRule>
    <cfRule type="containsText" dxfId="1713" priority="1965" operator="containsText" text="Completed Behind Schedule">
      <formula>NOT(ISERROR(SEARCH("Completed Behind Schedule",I69)))</formula>
    </cfRule>
    <cfRule type="containsText" dxfId="1712" priority="1966" operator="containsText" text="Off Target">
      <formula>NOT(ISERROR(SEARCH("Off Target",I69)))</formula>
    </cfRule>
    <cfRule type="containsText" dxfId="1711" priority="1967" operator="containsText" text="In Danger of Falling Behind Target">
      <formula>NOT(ISERROR(SEARCH("In Danger of Falling Behind Target",I69)))</formula>
    </cfRule>
    <cfRule type="containsText" dxfId="1710" priority="1968" operator="containsText" text="On Track to be Achieved">
      <formula>NOT(ISERROR(SEARCH("On Track to be Achieved",I69)))</formula>
    </cfRule>
    <cfRule type="containsText" dxfId="1709" priority="1969" operator="containsText" text="Fully Achieved">
      <formula>NOT(ISERROR(SEARCH("Fully Achieved",I69)))</formula>
    </cfRule>
    <cfRule type="containsText" dxfId="1708" priority="1970" operator="containsText" text="Update not Provided">
      <formula>NOT(ISERROR(SEARCH("Update not Provided",I69)))</formula>
    </cfRule>
    <cfRule type="containsText" dxfId="1707" priority="1971" operator="containsText" text="Not yet due">
      <formula>NOT(ISERROR(SEARCH("Not yet due",I69)))</formula>
    </cfRule>
    <cfRule type="containsText" dxfId="1706" priority="1972" operator="containsText" text="Completed Behind Schedule">
      <formula>NOT(ISERROR(SEARCH("Completed Behind Schedule",I69)))</formula>
    </cfRule>
    <cfRule type="containsText" dxfId="1705" priority="1973" operator="containsText" text="Off Target">
      <formula>NOT(ISERROR(SEARCH("Off Target",I69)))</formula>
    </cfRule>
    <cfRule type="containsText" dxfId="1704" priority="1974" operator="containsText" text="In Danger of Falling Behind Target">
      <formula>NOT(ISERROR(SEARCH("In Danger of Falling Behind Target",I69)))</formula>
    </cfRule>
    <cfRule type="containsText" dxfId="1703" priority="1975" operator="containsText" text="On Track to be Achieved">
      <formula>NOT(ISERROR(SEARCH("On Track to be Achieved",I69)))</formula>
    </cfRule>
    <cfRule type="containsText" dxfId="1702" priority="1976" operator="containsText" text="Fully Achieved">
      <formula>NOT(ISERROR(SEARCH("Fully Achieved",I69)))</formula>
    </cfRule>
    <cfRule type="containsText" dxfId="1701" priority="1977" operator="containsText" text="Fully Achieved">
      <formula>NOT(ISERROR(SEARCH("Fully Achieved",I69)))</formula>
    </cfRule>
    <cfRule type="containsText" dxfId="1700" priority="1978" operator="containsText" text="Fully Achieved">
      <formula>NOT(ISERROR(SEARCH("Fully Achieved",I69)))</formula>
    </cfRule>
    <cfRule type="containsText" dxfId="1699" priority="1979" operator="containsText" text="Deferred">
      <formula>NOT(ISERROR(SEARCH("Deferred",I69)))</formula>
    </cfRule>
    <cfRule type="containsText" dxfId="1698" priority="1980" operator="containsText" text="Deleted">
      <formula>NOT(ISERROR(SEARCH("Deleted",I69)))</formula>
    </cfRule>
    <cfRule type="containsText" dxfId="1697" priority="1981" operator="containsText" text="In Danger of Falling Behind Target">
      <formula>NOT(ISERROR(SEARCH("In Danger of Falling Behind Target",I69)))</formula>
    </cfRule>
    <cfRule type="containsText" dxfId="1696" priority="1982" operator="containsText" text="Not yet due">
      <formula>NOT(ISERROR(SEARCH("Not yet due",I69)))</formula>
    </cfRule>
    <cfRule type="containsText" dxfId="1695" priority="1983" operator="containsText" text="Update not Provided">
      <formula>NOT(ISERROR(SEARCH("Update not Provided",I69)))</formula>
    </cfRule>
  </conditionalFormatting>
  <conditionalFormatting sqref="I69">
    <cfRule type="containsText" dxfId="1694" priority="1912" operator="containsText" text="On track to be achieved">
      <formula>NOT(ISERROR(SEARCH("On track to be achieved",I69)))</formula>
    </cfRule>
    <cfRule type="containsText" dxfId="1693" priority="1913" operator="containsText" text="Deferred">
      <formula>NOT(ISERROR(SEARCH("Deferred",I69)))</formula>
    </cfRule>
    <cfRule type="containsText" dxfId="1692" priority="1914" operator="containsText" text="Deleted">
      <formula>NOT(ISERROR(SEARCH("Deleted",I69)))</formula>
    </cfRule>
    <cfRule type="containsText" dxfId="1691" priority="1915" operator="containsText" text="In Danger of Falling Behind Target">
      <formula>NOT(ISERROR(SEARCH("In Danger of Falling Behind Target",I69)))</formula>
    </cfRule>
    <cfRule type="containsText" dxfId="1690" priority="1916" operator="containsText" text="Not yet due">
      <formula>NOT(ISERROR(SEARCH("Not yet due",I69)))</formula>
    </cfRule>
    <cfRule type="containsText" dxfId="1689" priority="1917" operator="containsText" text="Update not Provided">
      <formula>NOT(ISERROR(SEARCH("Update not Provided",I69)))</formula>
    </cfRule>
    <cfRule type="containsText" dxfId="1688" priority="1918" operator="containsText" text="Not yet due">
      <formula>NOT(ISERROR(SEARCH("Not yet due",I69)))</formula>
    </cfRule>
    <cfRule type="containsText" dxfId="1687" priority="1919" operator="containsText" text="Completed Behind Schedule">
      <formula>NOT(ISERROR(SEARCH("Completed Behind Schedule",I69)))</formula>
    </cfRule>
    <cfRule type="containsText" dxfId="1686" priority="1920" operator="containsText" text="Off Target">
      <formula>NOT(ISERROR(SEARCH("Off Target",I69)))</formula>
    </cfRule>
    <cfRule type="containsText" dxfId="1685" priority="1921" operator="containsText" text="On Track to be Achieved">
      <formula>NOT(ISERROR(SEARCH("On Track to be Achieved",I69)))</formula>
    </cfRule>
    <cfRule type="containsText" dxfId="1684" priority="1922" operator="containsText" text="Fully Achieved">
      <formula>NOT(ISERROR(SEARCH("Fully Achieved",I69)))</formula>
    </cfRule>
    <cfRule type="containsText" dxfId="1683" priority="1923" operator="containsText" text="Not yet due">
      <formula>NOT(ISERROR(SEARCH("Not yet due",I69)))</formula>
    </cfRule>
    <cfRule type="containsText" dxfId="1682" priority="1924" operator="containsText" text="Not Yet Due">
      <formula>NOT(ISERROR(SEARCH("Not Yet Due",I69)))</formula>
    </cfRule>
    <cfRule type="containsText" dxfId="1681" priority="1925" operator="containsText" text="Deferred">
      <formula>NOT(ISERROR(SEARCH("Deferred",I69)))</formula>
    </cfRule>
    <cfRule type="containsText" dxfId="1680" priority="1926" operator="containsText" text="Deleted">
      <formula>NOT(ISERROR(SEARCH("Deleted",I69)))</formula>
    </cfRule>
    <cfRule type="containsText" dxfId="1679" priority="1927" operator="containsText" text="In Danger of Falling Behind Target">
      <formula>NOT(ISERROR(SEARCH("In Danger of Falling Behind Target",I69)))</formula>
    </cfRule>
    <cfRule type="containsText" dxfId="1678" priority="1928" operator="containsText" text="Not yet due">
      <formula>NOT(ISERROR(SEARCH("Not yet due",I69)))</formula>
    </cfRule>
    <cfRule type="containsText" dxfId="1677" priority="1929" operator="containsText" text="Completed Behind Schedule">
      <formula>NOT(ISERROR(SEARCH("Completed Behind Schedule",I69)))</formula>
    </cfRule>
    <cfRule type="containsText" dxfId="1676" priority="1930" operator="containsText" text="Off Target">
      <formula>NOT(ISERROR(SEARCH("Off Target",I69)))</formula>
    </cfRule>
    <cfRule type="containsText" dxfId="1675" priority="1931" operator="containsText" text="In Danger of Falling Behind Target">
      <formula>NOT(ISERROR(SEARCH("In Danger of Falling Behind Target",I69)))</formula>
    </cfRule>
    <cfRule type="containsText" dxfId="1674" priority="1932" operator="containsText" text="On Track to be Achieved">
      <formula>NOT(ISERROR(SEARCH("On Track to be Achieved",I69)))</formula>
    </cfRule>
    <cfRule type="containsText" dxfId="1673" priority="1933" operator="containsText" text="Fully Achieved">
      <formula>NOT(ISERROR(SEARCH("Fully Achieved",I69)))</formula>
    </cfRule>
    <cfRule type="containsText" dxfId="1672" priority="1934" operator="containsText" text="Update not Provided">
      <formula>NOT(ISERROR(SEARCH("Update not Provided",I69)))</formula>
    </cfRule>
    <cfRule type="containsText" dxfId="1671" priority="1935" operator="containsText" text="Not yet due">
      <formula>NOT(ISERROR(SEARCH("Not yet due",I69)))</formula>
    </cfRule>
    <cfRule type="containsText" dxfId="1670" priority="1936" operator="containsText" text="Completed Behind Schedule">
      <formula>NOT(ISERROR(SEARCH("Completed Behind Schedule",I69)))</formula>
    </cfRule>
    <cfRule type="containsText" dxfId="1669" priority="1937" operator="containsText" text="Off Target">
      <formula>NOT(ISERROR(SEARCH("Off Target",I69)))</formula>
    </cfRule>
    <cfRule type="containsText" dxfId="1668" priority="1938" operator="containsText" text="In Danger of Falling Behind Target">
      <formula>NOT(ISERROR(SEARCH("In Danger of Falling Behind Target",I69)))</formula>
    </cfRule>
    <cfRule type="containsText" dxfId="1667" priority="1939" operator="containsText" text="On Track to be Achieved">
      <formula>NOT(ISERROR(SEARCH("On Track to be Achieved",I69)))</formula>
    </cfRule>
    <cfRule type="containsText" dxfId="1666" priority="1940" operator="containsText" text="Fully Achieved">
      <formula>NOT(ISERROR(SEARCH("Fully Achieved",I69)))</formula>
    </cfRule>
    <cfRule type="containsText" dxfId="1665" priority="1941" operator="containsText" text="Fully Achieved">
      <formula>NOT(ISERROR(SEARCH("Fully Achieved",I69)))</formula>
    </cfRule>
    <cfRule type="containsText" dxfId="1664" priority="1942" operator="containsText" text="Fully Achieved">
      <formula>NOT(ISERROR(SEARCH("Fully Achieved",I69)))</formula>
    </cfRule>
    <cfRule type="containsText" dxfId="1663" priority="1943" operator="containsText" text="Deferred">
      <formula>NOT(ISERROR(SEARCH("Deferred",I69)))</formula>
    </cfRule>
    <cfRule type="containsText" dxfId="1662" priority="1944" operator="containsText" text="Deleted">
      <formula>NOT(ISERROR(SEARCH("Deleted",I69)))</formula>
    </cfRule>
    <cfRule type="containsText" dxfId="1661" priority="1945" operator="containsText" text="In Danger of Falling Behind Target">
      <formula>NOT(ISERROR(SEARCH("In Danger of Falling Behind Target",I69)))</formula>
    </cfRule>
    <cfRule type="containsText" dxfId="1660" priority="1946" operator="containsText" text="Not yet due">
      <formula>NOT(ISERROR(SEARCH("Not yet due",I69)))</formula>
    </cfRule>
    <cfRule type="containsText" dxfId="1659" priority="1947" operator="containsText" text="Update not Provided">
      <formula>NOT(ISERROR(SEARCH("Update not Provided",I69)))</formula>
    </cfRule>
  </conditionalFormatting>
  <conditionalFormatting sqref="I69">
    <cfRule type="containsText" dxfId="1658" priority="1876" operator="containsText" text="On track to be achieved">
      <formula>NOT(ISERROR(SEARCH("On track to be achieved",I69)))</formula>
    </cfRule>
    <cfRule type="containsText" dxfId="1657" priority="1877" operator="containsText" text="Deferred">
      <formula>NOT(ISERROR(SEARCH("Deferred",I69)))</formula>
    </cfRule>
    <cfRule type="containsText" dxfId="1656" priority="1878" operator="containsText" text="Deleted">
      <formula>NOT(ISERROR(SEARCH("Deleted",I69)))</formula>
    </cfRule>
    <cfRule type="containsText" dxfId="1655" priority="1879" operator="containsText" text="In Danger of Falling Behind Target">
      <formula>NOT(ISERROR(SEARCH("In Danger of Falling Behind Target",I69)))</formula>
    </cfRule>
    <cfRule type="containsText" dxfId="1654" priority="1880" operator="containsText" text="Not yet due">
      <formula>NOT(ISERROR(SEARCH("Not yet due",I69)))</formula>
    </cfRule>
    <cfRule type="containsText" dxfId="1653" priority="1881" operator="containsText" text="Update not Provided">
      <formula>NOT(ISERROR(SEARCH("Update not Provided",I69)))</formula>
    </cfRule>
    <cfRule type="containsText" dxfId="1652" priority="1882" operator="containsText" text="Not yet due">
      <formula>NOT(ISERROR(SEARCH("Not yet due",I69)))</formula>
    </cfRule>
    <cfRule type="containsText" dxfId="1651" priority="1883" operator="containsText" text="Completed Behind Schedule">
      <formula>NOT(ISERROR(SEARCH("Completed Behind Schedule",I69)))</formula>
    </cfRule>
    <cfRule type="containsText" dxfId="1650" priority="1884" operator="containsText" text="Off Target">
      <formula>NOT(ISERROR(SEARCH("Off Target",I69)))</formula>
    </cfRule>
    <cfRule type="containsText" dxfId="1649" priority="1885" operator="containsText" text="On Track to be Achieved">
      <formula>NOT(ISERROR(SEARCH("On Track to be Achieved",I69)))</formula>
    </cfRule>
    <cfRule type="containsText" dxfId="1648" priority="1886" operator="containsText" text="Fully Achieved">
      <formula>NOT(ISERROR(SEARCH("Fully Achieved",I69)))</formula>
    </cfRule>
    <cfRule type="containsText" dxfId="1647" priority="1887" operator="containsText" text="Not yet due">
      <formula>NOT(ISERROR(SEARCH("Not yet due",I69)))</formula>
    </cfRule>
    <cfRule type="containsText" dxfId="1646" priority="1888" operator="containsText" text="Not Yet Due">
      <formula>NOT(ISERROR(SEARCH("Not Yet Due",I69)))</formula>
    </cfRule>
    <cfRule type="containsText" dxfId="1645" priority="1889" operator="containsText" text="Deferred">
      <formula>NOT(ISERROR(SEARCH("Deferred",I69)))</formula>
    </cfRule>
    <cfRule type="containsText" dxfId="1644" priority="1890" operator="containsText" text="Deleted">
      <formula>NOT(ISERROR(SEARCH("Deleted",I69)))</formula>
    </cfRule>
    <cfRule type="containsText" dxfId="1643" priority="1891" operator="containsText" text="In Danger of Falling Behind Target">
      <formula>NOT(ISERROR(SEARCH("In Danger of Falling Behind Target",I69)))</formula>
    </cfRule>
    <cfRule type="containsText" dxfId="1642" priority="1892" operator="containsText" text="Not yet due">
      <formula>NOT(ISERROR(SEARCH("Not yet due",I69)))</formula>
    </cfRule>
    <cfRule type="containsText" dxfId="1641" priority="1893" operator="containsText" text="Completed Behind Schedule">
      <formula>NOT(ISERROR(SEARCH("Completed Behind Schedule",I69)))</formula>
    </cfRule>
    <cfRule type="containsText" dxfId="1640" priority="1894" operator="containsText" text="Off Target">
      <formula>NOT(ISERROR(SEARCH("Off Target",I69)))</formula>
    </cfRule>
    <cfRule type="containsText" dxfId="1639" priority="1895" operator="containsText" text="In Danger of Falling Behind Target">
      <formula>NOT(ISERROR(SEARCH("In Danger of Falling Behind Target",I69)))</formula>
    </cfRule>
    <cfRule type="containsText" dxfId="1638" priority="1896" operator="containsText" text="On Track to be Achieved">
      <formula>NOT(ISERROR(SEARCH("On Track to be Achieved",I69)))</formula>
    </cfRule>
    <cfRule type="containsText" dxfId="1637" priority="1897" operator="containsText" text="Fully Achieved">
      <formula>NOT(ISERROR(SEARCH("Fully Achieved",I69)))</formula>
    </cfRule>
    <cfRule type="containsText" dxfId="1636" priority="1898" operator="containsText" text="Update not Provided">
      <formula>NOT(ISERROR(SEARCH("Update not Provided",I69)))</formula>
    </cfRule>
    <cfRule type="containsText" dxfId="1635" priority="1899" operator="containsText" text="Not yet due">
      <formula>NOT(ISERROR(SEARCH("Not yet due",I69)))</formula>
    </cfRule>
    <cfRule type="containsText" dxfId="1634" priority="1900" operator="containsText" text="Completed Behind Schedule">
      <formula>NOT(ISERROR(SEARCH("Completed Behind Schedule",I69)))</formula>
    </cfRule>
    <cfRule type="containsText" dxfId="1633" priority="1901" operator="containsText" text="Off Target">
      <formula>NOT(ISERROR(SEARCH("Off Target",I69)))</formula>
    </cfRule>
    <cfRule type="containsText" dxfId="1632" priority="1902" operator="containsText" text="In Danger of Falling Behind Target">
      <formula>NOT(ISERROR(SEARCH("In Danger of Falling Behind Target",I69)))</formula>
    </cfRule>
    <cfRule type="containsText" dxfId="1631" priority="1903" operator="containsText" text="On Track to be Achieved">
      <formula>NOT(ISERROR(SEARCH("On Track to be Achieved",I69)))</formula>
    </cfRule>
    <cfRule type="containsText" dxfId="1630" priority="1904" operator="containsText" text="Fully Achieved">
      <formula>NOT(ISERROR(SEARCH("Fully Achieved",I69)))</formula>
    </cfRule>
    <cfRule type="containsText" dxfId="1629" priority="1905" operator="containsText" text="Fully Achieved">
      <formula>NOT(ISERROR(SEARCH("Fully Achieved",I69)))</formula>
    </cfRule>
    <cfRule type="containsText" dxfId="1628" priority="1906" operator="containsText" text="Fully Achieved">
      <formula>NOT(ISERROR(SEARCH("Fully Achieved",I69)))</formula>
    </cfRule>
    <cfRule type="containsText" dxfId="1627" priority="1907" operator="containsText" text="Deferred">
      <formula>NOT(ISERROR(SEARCH("Deferred",I69)))</formula>
    </cfRule>
    <cfRule type="containsText" dxfId="1626" priority="1908" operator="containsText" text="Deleted">
      <formula>NOT(ISERROR(SEARCH("Deleted",I69)))</formula>
    </cfRule>
    <cfRule type="containsText" dxfId="1625" priority="1909" operator="containsText" text="In Danger of Falling Behind Target">
      <formula>NOT(ISERROR(SEARCH("In Danger of Falling Behind Target",I69)))</formula>
    </cfRule>
    <cfRule type="containsText" dxfId="1624" priority="1910" operator="containsText" text="Not yet due">
      <formula>NOT(ISERROR(SEARCH("Not yet due",I69)))</formula>
    </cfRule>
    <cfRule type="containsText" dxfId="1623" priority="1911" operator="containsText" text="Update not Provided">
      <formula>NOT(ISERROR(SEARCH("Update not Provided",I69)))</formula>
    </cfRule>
  </conditionalFormatting>
  <conditionalFormatting sqref="I69">
    <cfRule type="containsText" dxfId="1622" priority="1840" operator="containsText" text="On track to be achieved">
      <formula>NOT(ISERROR(SEARCH("On track to be achieved",I69)))</formula>
    </cfRule>
    <cfRule type="containsText" dxfId="1621" priority="1841" operator="containsText" text="Deferred">
      <formula>NOT(ISERROR(SEARCH("Deferred",I69)))</formula>
    </cfRule>
    <cfRule type="containsText" dxfId="1620" priority="1842" operator="containsText" text="Deleted">
      <formula>NOT(ISERROR(SEARCH("Deleted",I69)))</formula>
    </cfRule>
    <cfRule type="containsText" dxfId="1619" priority="1843" operator="containsText" text="In Danger of Falling Behind Target">
      <formula>NOT(ISERROR(SEARCH("In Danger of Falling Behind Target",I69)))</formula>
    </cfRule>
    <cfRule type="containsText" dxfId="1618" priority="1844" operator="containsText" text="Not yet due">
      <formula>NOT(ISERROR(SEARCH("Not yet due",I69)))</formula>
    </cfRule>
    <cfRule type="containsText" dxfId="1617" priority="1845" operator="containsText" text="Update not Provided">
      <formula>NOT(ISERROR(SEARCH("Update not Provided",I69)))</formula>
    </cfRule>
    <cfRule type="containsText" dxfId="1616" priority="1846" operator="containsText" text="Not yet due">
      <formula>NOT(ISERROR(SEARCH("Not yet due",I69)))</formula>
    </cfRule>
    <cfRule type="containsText" dxfId="1615" priority="1847" operator="containsText" text="Completed Behind Schedule">
      <formula>NOT(ISERROR(SEARCH("Completed Behind Schedule",I69)))</formula>
    </cfRule>
    <cfRule type="containsText" dxfId="1614" priority="1848" operator="containsText" text="Off Target">
      <formula>NOT(ISERROR(SEARCH("Off Target",I69)))</formula>
    </cfRule>
    <cfRule type="containsText" dxfId="1613" priority="1849" operator="containsText" text="On Track to be Achieved">
      <formula>NOT(ISERROR(SEARCH("On Track to be Achieved",I69)))</formula>
    </cfRule>
    <cfRule type="containsText" dxfId="1612" priority="1850" operator="containsText" text="Fully Achieved">
      <formula>NOT(ISERROR(SEARCH("Fully Achieved",I69)))</formula>
    </cfRule>
    <cfRule type="containsText" dxfId="1611" priority="1851" operator="containsText" text="Not yet due">
      <formula>NOT(ISERROR(SEARCH("Not yet due",I69)))</formula>
    </cfRule>
    <cfRule type="containsText" dxfId="1610" priority="1852" operator="containsText" text="Not Yet Due">
      <formula>NOT(ISERROR(SEARCH("Not Yet Due",I69)))</formula>
    </cfRule>
    <cfRule type="containsText" dxfId="1609" priority="1853" operator="containsText" text="Deferred">
      <formula>NOT(ISERROR(SEARCH("Deferred",I69)))</formula>
    </cfRule>
    <cfRule type="containsText" dxfId="1608" priority="1854" operator="containsText" text="Deleted">
      <formula>NOT(ISERROR(SEARCH("Deleted",I69)))</formula>
    </cfRule>
    <cfRule type="containsText" dxfId="1607" priority="1855" operator="containsText" text="In Danger of Falling Behind Target">
      <formula>NOT(ISERROR(SEARCH("In Danger of Falling Behind Target",I69)))</formula>
    </cfRule>
    <cfRule type="containsText" dxfId="1606" priority="1856" operator="containsText" text="Not yet due">
      <formula>NOT(ISERROR(SEARCH("Not yet due",I69)))</formula>
    </cfRule>
    <cfRule type="containsText" dxfId="1605" priority="1857" operator="containsText" text="Completed Behind Schedule">
      <formula>NOT(ISERROR(SEARCH("Completed Behind Schedule",I69)))</formula>
    </cfRule>
    <cfRule type="containsText" dxfId="1604" priority="1858" operator="containsText" text="Off Target">
      <formula>NOT(ISERROR(SEARCH("Off Target",I69)))</formula>
    </cfRule>
    <cfRule type="containsText" dxfId="1603" priority="1859" operator="containsText" text="In Danger of Falling Behind Target">
      <formula>NOT(ISERROR(SEARCH("In Danger of Falling Behind Target",I69)))</formula>
    </cfRule>
    <cfRule type="containsText" dxfId="1602" priority="1860" operator="containsText" text="On Track to be Achieved">
      <formula>NOT(ISERROR(SEARCH("On Track to be Achieved",I69)))</formula>
    </cfRule>
    <cfRule type="containsText" dxfId="1601" priority="1861" operator="containsText" text="Fully Achieved">
      <formula>NOT(ISERROR(SEARCH("Fully Achieved",I69)))</formula>
    </cfRule>
    <cfRule type="containsText" dxfId="1600" priority="1862" operator="containsText" text="Update not Provided">
      <formula>NOT(ISERROR(SEARCH("Update not Provided",I69)))</formula>
    </cfRule>
    <cfRule type="containsText" dxfId="1599" priority="1863" operator="containsText" text="Not yet due">
      <formula>NOT(ISERROR(SEARCH("Not yet due",I69)))</formula>
    </cfRule>
    <cfRule type="containsText" dxfId="1598" priority="1864" operator="containsText" text="Completed Behind Schedule">
      <formula>NOT(ISERROR(SEARCH("Completed Behind Schedule",I69)))</formula>
    </cfRule>
    <cfRule type="containsText" dxfId="1597" priority="1865" operator="containsText" text="Off Target">
      <formula>NOT(ISERROR(SEARCH("Off Target",I69)))</formula>
    </cfRule>
    <cfRule type="containsText" dxfId="1596" priority="1866" operator="containsText" text="In Danger of Falling Behind Target">
      <formula>NOT(ISERROR(SEARCH("In Danger of Falling Behind Target",I69)))</formula>
    </cfRule>
    <cfRule type="containsText" dxfId="1595" priority="1867" operator="containsText" text="On Track to be Achieved">
      <formula>NOT(ISERROR(SEARCH("On Track to be Achieved",I69)))</formula>
    </cfRule>
    <cfRule type="containsText" dxfId="1594" priority="1868" operator="containsText" text="Fully Achieved">
      <formula>NOT(ISERROR(SEARCH("Fully Achieved",I69)))</formula>
    </cfRule>
    <cfRule type="containsText" dxfId="1593" priority="1869" operator="containsText" text="Fully Achieved">
      <formula>NOT(ISERROR(SEARCH("Fully Achieved",I69)))</formula>
    </cfRule>
    <cfRule type="containsText" dxfId="1592" priority="1870" operator="containsText" text="Fully Achieved">
      <formula>NOT(ISERROR(SEARCH("Fully Achieved",I69)))</formula>
    </cfRule>
    <cfRule type="containsText" dxfId="1591" priority="1871" operator="containsText" text="Deferred">
      <formula>NOT(ISERROR(SEARCH("Deferred",I69)))</formula>
    </cfRule>
    <cfRule type="containsText" dxfId="1590" priority="1872" operator="containsText" text="Deleted">
      <formula>NOT(ISERROR(SEARCH("Deleted",I69)))</formula>
    </cfRule>
    <cfRule type="containsText" dxfId="1589" priority="1873" operator="containsText" text="In Danger of Falling Behind Target">
      <formula>NOT(ISERROR(SEARCH("In Danger of Falling Behind Target",I69)))</formula>
    </cfRule>
    <cfRule type="containsText" dxfId="1588" priority="1874" operator="containsText" text="Not yet due">
      <formula>NOT(ISERROR(SEARCH("Not yet due",I69)))</formula>
    </cfRule>
    <cfRule type="containsText" dxfId="1587" priority="1875" operator="containsText" text="Update not Provided">
      <formula>NOT(ISERROR(SEARCH("Update not Provided",I69)))</formula>
    </cfRule>
  </conditionalFormatting>
  <conditionalFormatting sqref="I70">
    <cfRule type="containsText" dxfId="1586" priority="1804" operator="containsText" text="On track to be achieved">
      <formula>NOT(ISERROR(SEARCH("On track to be achieved",I70)))</formula>
    </cfRule>
    <cfRule type="containsText" dxfId="1585" priority="1805" operator="containsText" text="Deferred">
      <formula>NOT(ISERROR(SEARCH("Deferred",I70)))</formula>
    </cfRule>
    <cfRule type="containsText" dxfId="1584" priority="1806" operator="containsText" text="Deleted">
      <formula>NOT(ISERROR(SEARCH("Deleted",I70)))</formula>
    </cfRule>
    <cfRule type="containsText" dxfId="1583" priority="1807" operator="containsText" text="In Danger of Falling Behind Target">
      <formula>NOT(ISERROR(SEARCH("In Danger of Falling Behind Target",I70)))</formula>
    </cfRule>
    <cfRule type="containsText" dxfId="1582" priority="1808" operator="containsText" text="Not yet due">
      <formula>NOT(ISERROR(SEARCH("Not yet due",I70)))</formula>
    </cfRule>
    <cfRule type="containsText" dxfId="1581" priority="1809" operator="containsText" text="Update not Provided">
      <formula>NOT(ISERROR(SEARCH("Update not Provided",I70)))</formula>
    </cfRule>
    <cfRule type="containsText" dxfId="1580" priority="1810" operator="containsText" text="Not yet due">
      <formula>NOT(ISERROR(SEARCH("Not yet due",I70)))</formula>
    </cfRule>
    <cfRule type="containsText" dxfId="1579" priority="1811" operator="containsText" text="Completed Behind Schedule">
      <formula>NOT(ISERROR(SEARCH("Completed Behind Schedule",I70)))</formula>
    </cfRule>
    <cfRule type="containsText" dxfId="1578" priority="1812" operator="containsText" text="Off Target">
      <formula>NOT(ISERROR(SEARCH("Off Target",I70)))</formula>
    </cfRule>
    <cfRule type="containsText" dxfId="1577" priority="1813" operator="containsText" text="On Track to be Achieved">
      <formula>NOT(ISERROR(SEARCH("On Track to be Achieved",I70)))</formula>
    </cfRule>
    <cfRule type="containsText" dxfId="1576" priority="1814" operator="containsText" text="Fully Achieved">
      <formula>NOT(ISERROR(SEARCH("Fully Achieved",I70)))</formula>
    </cfRule>
    <cfRule type="containsText" dxfId="1575" priority="1815" operator="containsText" text="Not yet due">
      <formula>NOT(ISERROR(SEARCH("Not yet due",I70)))</formula>
    </cfRule>
    <cfRule type="containsText" dxfId="1574" priority="1816" operator="containsText" text="Not Yet Due">
      <formula>NOT(ISERROR(SEARCH("Not Yet Due",I70)))</formula>
    </cfRule>
    <cfRule type="containsText" dxfId="1573" priority="1817" operator="containsText" text="Deferred">
      <formula>NOT(ISERROR(SEARCH("Deferred",I70)))</formula>
    </cfRule>
    <cfRule type="containsText" dxfId="1572" priority="1818" operator="containsText" text="Deleted">
      <formula>NOT(ISERROR(SEARCH("Deleted",I70)))</formula>
    </cfRule>
    <cfRule type="containsText" dxfId="1571" priority="1819" operator="containsText" text="In Danger of Falling Behind Target">
      <formula>NOT(ISERROR(SEARCH("In Danger of Falling Behind Target",I70)))</formula>
    </cfRule>
    <cfRule type="containsText" dxfId="1570" priority="1820" operator="containsText" text="Not yet due">
      <formula>NOT(ISERROR(SEARCH("Not yet due",I70)))</formula>
    </cfRule>
    <cfRule type="containsText" dxfId="1569" priority="1821" operator="containsText" text="Completed Behind Schedule">
      <formula>NOT(ISERROR(SEARCH("Completed Behind Schedule",I70)))</formula>
    </cfRule>
    <cfRule type="containsText" dxfId="1568" priority="1822" operator="containsText" text="Off Target">
      <formula>NOT(ISERROR(SEARCH("Off Target",I70)))</formula>
    </cfRule>
    <cfRule type="containsText" dxfId="1567" priority="1823" operator="containsText" text="In Danger of Falling Behind Target">
      <formula>NOT(ISERROR(SEARCH("In Danger of Falling Behind Target",I70)))</formula>
    </cfRule>
    <cfRule type="containsText" dxfId="1566" priority="1824" operator="containsText" text="On Track to be Achieved">
      <formula>NOT(ISERROR(SEARCH("On Track to be Achieved",I70)))</formula>
    </cfRule>
    <cfRule type="containsText" dxfId="1565" priority="1825" operator="containsText" text="Fully Achieved">
      <formula>NOT(ISERROR(SEARCH("Fully Achieved",I70)))</formula>
    </cfRule>
    <cfRule type="containsText" dxfId="1564" priority="1826" operator="containsText" text="Update not Provided">
      <formula>NOT(ISERROR(SEARCH("Update not Provided",I70)))</formula>
    </cfRule>
    <cfRule type="containsText" dxfId="1563" priority="1827" operator="containsText" text="Not yet due">
      <formula>NOT(ISERROR(SEARCH("Not yet due",I70)))</formula>
    </cfRule>
    <cfRule type="containsText" dxfId="1562" priority="1828" operator="containsText" text="Completed Behind Schedule">
      <formula>NOT(ISERROR(SEARCH("Completed Behind Schedule",I70)))</formula>
    </cfRule>
    <cfRule type="containsText" dxfId="1561" priority="1829" operator="containsText" text="Off Target">
      <formula>NOT(ISERROR(SEARCH("Off Target",I70)))</formula>
    </cfRule>
    <cfRule type="containsText" dxfId="1560" priority="1830" operator="containsText" text="In Danger of Falling Behind Target">
      <formula>NOT(ISERROR(SEARCH("In Danger of Falling Behind Target",I70)))</formula>
    </cfRule>
    <cfRule type="containsText" dxfId="1559" priority="1831" operator="containsText" text="On Track to be Achieved">
      <formula>NOT(ISERROR(SEARCH("On Track to be Achieved",I70)))</formula>
    </cfRule>
    <cfRule type="containsText" dxfId="1558" priority="1832" operator="containsText" text="Fully Achieved">
      <formula>NOT(ISERROR(SEARCH("Fully Achieved",I70)))</formula>
    </cfRule>
    <cfRule type="containsText" dxfId="1557" priority="1833" operator="containsText" text="Fully Achieved">
      <formula>NOT(ISERROR(SEARCH("Fully Achieved",I70)))</formula>
    </cfRule>
    <cfRule type="containsText" dxfId="1556" priority="1834" operator="containsText" text="Fully Achieved">
      <formula>NOT(ISERROR(SEARCH("Fully Achieved",I70)))</formula>
    </cfRule>
    <cfRule type="containsText" dxfId="1555" priority="1835" operator="containsText" text="Deferred">
      <formula>NOT(ISERROR(SEARCH("Deferred",I70)))</formula>
    </cfRule>
    <cfRule type="containsText" dxfId="1554" priority="1836" operator="containsText" text="Deleted">
      <formula>NOT(ISERROR(SEARCH("Deleted",I70)))</formula>
    </cfRule>
    <cfRule type="containsText" dxfId="1553" priority="1837" operator="containsText" text="In Danger of Falling Behind Target">
      <formula>NOT(ISERROR(SEARCH("In Danger of Falling Behind Target",I70)))</formula>
    </cfRule>
    <cfRule type="containsText" dxfId="1552" priority="1838" operator="containsText" text="Not yet due">
      <formula>NOT(ISERROR(SEARCH("Not yet due",I70)))</formula>
    </cfRule>
    <cfRule type="containsText" dxfId="1551" priority="1839" operator="containsText" text="Update not Provided">
      <formula>NOT(ISERROR(SEARCH("Update not Provided",I70)))</formula>
    </cfRule>
  </conditionalFormatting>
  <conditionalFormatting sqref="I70">
    <cfRule type="containsText" dxfId="1550" priority="1768" operator="containsText" text="On track to be achieved">
      <formula>NOT(ISERROR(SEARCH("On track to be achieved",I70)))</formula>
    </cfRule>
    <cfRule type="containsText" dxfId="1549" priority="1769" operator="containsText" text="Deferred">
      <formula>NOT(ISERROR(SEARCH("Deferred",I70)))</formula>
    </cfRule>
    <cfRule type="containsText" dxfId="1548" priority="1770" operator="containsText" text="Deleted">
      <formula>NOT(ISERROR(SEARCH("Deleted",I70)))</formula>
    </cfRule>
    <cfRule type="containsText" dxfId="1547" priority="1771" operator="containsText" text="In Danger of Falling Behind Target">
      <formula>NOT(ISERROR(SEARCH("In Danger of Falling Behind Target",I70)))</formula>
    </cfRule>
    <cfRule type="containsText" dxfId="1546" priority="1772" operator="containsText" text="Not yet due">
      <formula>NOT(ISERROR(SEARCH("Not yet due",I70)))</formula>
    </cfRule>
    <cfRule type="containsText" dxfId="1545" priority="1773" operator="containsText" text="Update not Provided">
      <formula>NOT(ISERROR(SEARCH("Update not Provided",I70)))</formula>
    </cfRule>
    <cfRule type="containsText" dxfId="1544" priority="1774" operator="containsText" text="Not yet due">
      <formula>NOT(ISERROR(SEARCH("Not yet due",I70)))</formula>
    </cfRule>
    <cfRule type="containsText" dxfId="1543" priority="1775" operator="containsText" text="Completed Behind Schedule">
      <formula>NOT(ISERROR(SEARCH("Completed Behind Schedule",I70)))</formula>
    </cfRule>
    <cfRule type="containsText" dxfId="1542" priority="1776" operator="containsText" text="Off Target">
      <formula>NOT(ISERROR(SEARCH("Off Target",I70)))</formula>
    </cfRule>
    <cfRule type="containsText" dxfId="1541" priority="1777" operator="containsText" text="On Track to be Achieved">
      <formula>NOT(ISERROR(SEARCH("On Track to be Achieved",I70)))</formula>
    </cfRule>
    <cfRule type="containsText" dxfId="1540" priority="1778" operator="containsText" text="Fully Achieved">
      <formula>NOT(ISERROR(SEARCH("Fully Achieved",I70)))</formula>
    </cfRule>
    <cfRule type="containsText" dxfId="1539" priority="1779" operator="containsText" text="Not yet due">
      <formula>NOT(ISERROR(SEARCH("Not yet due",I70)))</formula>
    </cfRule>
    <cfRule type="containsText" dxfId="1538" priority="1780" operator="containsText" text="Not Yet Due">
      <formula>NOT(ISERROR(SEARCH("Not Yet Due",I70)))</formula>
    </cfRule>
    <cfRule type="containsText" dxfId="1537" priority="1781" operator="containsText" text="Deferred">
      <formula>NOT(ISERROR(SEARCH("Deferred",I70)))</formula>
    </cfRule>
    <cfRule type="containsText" dxfId="1536" priority="1782" operator="containsText" text="Deleted">
      <formula>NOT(ISERROR(SEARCH("Deleted",I70)))</formula>
    </cfRule>
    <cfRule type="containsText" dxfId="1535" priority="1783" operator="containsText" text="In Danger of Falling Behind Target">
      <formula>NOT(ISERROR(SEARCH("In Danger of Falling Behind Target",I70)))</formula>
    </cfRule>
    <cfRule type="containsText" dxfId="1534" priority="1784" operator="containsText" text="Not yet due">
      <formula>NOT(ISERROR(SEARCH("Not yet due",I70)))</formula>
    </cfRule>
    <cfRule type="containsText" dxfId="1533" priority="1785" operator="containsText" text="Completed Behind Schedule">
      <formula>NOT(ISERROR(SEARCH("Completed Behind Schedule",I70)))</formula>
    </cfRule>
    <cfRule type="containsText" dxfId="1532" priority="1786" operator="containsText" text="Off Target">
      <formula>NOT(ISERROR(SEARCH("Off Target",I70)))</formula>
    </cfRule>
    <cfRule type="containsText" dxfId="1531" priority="1787" operator="containsText" text="In Danger of Falling Behind Target">
      <formula>NOT(ISERROR(SEARCH("In Danger of Falling Behind Target",I70)))</formula>
    </cfRule>
    <cfRule type="containsText" dxfId="1530" priority="1788" operator="containsText" text="On Track to be Achieved">
      <formula>NOT(ISERROR(SEARCH("On Track to be Achieved",I70)))</formula>
    </cfRule>
    <cfRule type="containsText" dxfId="1529" priority="1789" operator="containsText" text="Fully Achieved">
      <formula>NOT(ISERROR(SEARCH("Fully Achieved",I70)))</formula>
    </cfRule>
    <cfRule type="containsText" dxfId="1528" priority="1790" operator="containsText" text="Update not Provided">
      <formula>NOT(ISERROR(SEARCH("Update not Provided",I70)))</formula>
    </cfRule>
    <cfRule type="containsText" dxfId="1527" priority="1791" operator="containsText" text="Not yet due">
      <formula>NOT(ISERROR(SEARCH("Not yet due",I70)))</formula>
    </cfRule>
    <cfRule type="containsText" dxfId="1526" priority="1792" operator="containsText" text="Completed Behind Schedule">
      <formula>NOT(ISERROR(SEARCH("Completed Behind Schedule",I70)))</formula>
    </cfRule>
    <cfRule type="containsText" dxfId="1525" priority="1793" operator="containsText" text="Off Target">
      <formula>NOT(ISERROR(SEARCH("Off Target",I70)))</formula>
    </cfRule>
    <cfRule type="containsText" dxfId="1524" priority="1794" operator="containsText" text="In Danger of Falling Behind Target">
      <formula>NOT(ISERROR(SEARCH("In Danger of Falling Behind Target",I70)))</formula>
    </cfRule>
    <cfRule type="containsText" dxfId="1523" priority="1795" operator="containsText" text="On Track to be Achieved">
      <formula>NOT(ISERROR(SEARCH("On Track to be Achieved",I70)))</formula>
    </cfRule>
    <cfRule type="containsText" dxfId="1522" priority="1796" operator="containsText" text="Fully Achieved">
      <formula>NOT(ISERROR(SEARCH("Fully Achieved",I70)))</formula>
    </cfRule>
    <cfRule type="containsText" dxfId="1521" priority="1797" operator="containsText" text="Fully Achieved">
      <formula>NOT(ISERROR(SEARCH("Fully Achieved",I70)))</formula>
    </cfRule>
    <cfRule type="containsText" dxfId="1520" priority="1798" operator="containsText" text="Fully Achieved">
      <formula>NOT(ISERROR(SEARCH("Fully Achieved",I70)))</formula>
    </cfRule>
    <cfRule type="containsText" dxfId="1519" priority="1799" operator="containsText" text="Deferred">
      <formula>NOT(ISERROR(SEARCH("Deferred",I70)))</formula>
    </cfRule>
    <cfRule type="containsText" dxfId="1518" priority="1800" operator="containsText" text="Deleted">
      <formula>NOT(ISERROR(SEARCH("Deleted",I70)))</formula>
    </cfRule>
    <cfRule type="containsText" dxfId="1517" priority="1801" operator="containsText" text="In Danger of Falling Behind Target">
      <formula>NOT(ISERROR(SEARCH("In Danger of Falling Behind Target",I70)))</formula>
    </cfRule>
    <cfRule type="containsText" dxfId="1516" priority="1802" operator="containsText" text="Not yet due">
      <formula>NOT(ISERROR(SEARCH("Not yet due",I70)))</formula>
    </cfRule>
    <cfRule type="containsText" dxfId="1515" priority="1803" operator="containsText" text="Update not Provided">
      <formula>NOT(ISERROR(SEARCH("Update not Provided",I70)))</formula>
    </cfRule>
  </conditionalFormatting>
  <conditionalFormatting sqref="I70">
    <cfRule type="containsText" dxfId="1514" priority="1732" operator="containsText" text="On track to be achieved">
      <formula>NOT(ISERROR(SEARCH("On track to be achieved",I70)))</formula>
    </cfRule>
    <cfRule type="containsText" dxfId="1513" priority="1733" operator="containsText" text="Deferred">
      <formula>NOT(ISERROR(SEARCH("Deferred",I70)))</formula>
    </cfRule>
    <cfRule type="containsText" dxfId="1512" priority="1734" operator="containsText" text="Deleted">
      <formula>NOT(ISERROR(SEARCH("Deleted",I70)))</formula>
    </cfRule>
    <cfRule type="containsText" dxfId="1511" priority="1735" operator="containsText" text="In Danger of Falling Behind Target">
      <formula>NOT(ISERROR(SEARCH("In Danger of Falling Behind Target",I70)))</formula>
    </cfRule>
    <cfRule type="containsText" dxfId="1510" priority="1736" operator="containsText" text="Not yet due">
      <formula>NOT(ISERROR(SEARCH("Not yet due",I70)))</formula>
    </cfRule>
    <cfRule type="containsText" dxfId="1509" priority="1737" operator="containsText" text="Update not Provided">
      <formula>NOT(ISERROR(SEARCH("Update not Provided",I70)))</formula>
    </cfRule>
    <cfRule type="containsText" dxfId="1508" priority="1738" operator="containsText" text="Not yet due">
      <formula>NOT(ISERROR(SEARCH("Not yet due",I70)))</formula>
    </cfRule>
    <cfRule type="containsText" dxfId="1507" priority="1739" operator="containsText" text="Completed Behind Schedule">
      <formula>NOT(ISERROR(SEARCH("Completed Behind Schedule",I70)))</formula>
    </cfRule>
    <cfRule type="containsText" dxfId="1506" priority="1740" operator="containsText" text="Off Target">
      <formula>NOT(ISERROR(SEARCH("Off Target",I70)))</formula>
    </cfRule>
    <cfRule type="containsText" dxfId="1505" priority="1741" operator="containsText" text="On Track to be Achieved">
      <formula>NOT(ISERROR(SEARCH("On Track to be Achieved",I70)))</formula>
    </cfRule>
    <cfRule type="containsText" dxfId="1504" priority="1742" operator="containsText" text="Fully Achieved">
      <formula>NOT(ISERROR(SEARCH("Fully Achieved",I70)))</formula>
    </cfRule>
    <cfRule type="containsText" dxfId="1503" priority="1743" operator="containsText" text="Not yet due">
      <formula>NOT(ISERROR(SEARCH("Not yet due",I70)))</formula>
    </cfRule>
    <cfRule type="containsText" dxfId="1502" priority="1744" operator="containsText" text="Not Yet Due">
      <formula>NOT(ISERROR(SEARCH("Not Yet Due",I70)))</formula>
    </cfRule>
    <cfRule type="containsText" dxfId="1501" priority="1745" operator="containsText" text="Deferred">
      <formula>NOT(ISERROR(SEARCH("Deferred",I70)))</formula>
    </cfRule>
    <cfRule type="containsText" dxfId="1500" priority="1746" operator="containsText" text="Deleted">
      <formula>NOT(ISERROR(SEARCH("Deleted",I70)))</formula>
    </cfRule>
    <cfRule type="containsText" dxfId="1499" priority="1747" operator="containsText" text="In Danger of Falling Behind Target">
      <formula>NOT(ISERROR(SEARCH("In Danger of Falling Behind Target",I70)))</formula>
    </cfRule>
    <cfRule type="containsText" dxfId="1498" priority="1748" operator="containsText" text="Not yet due">
      <formula>NOT(ISERROR(SEARCH("Not yet due",I70)))</formula>
    </cfRule>
    <cfRule type="containsText" dxfId="1497" priority="1749" operator="containsText" text="Completed Behind Schedule">
      <formula>NOT(ISERROR(SEARCH("Completed Behind Schedule",I70)))</formula>
    </cfRule>
    <cfRule type="containsText" dxfId="1496" priority="1750" operator="containsText" text="Off Target">
      <formula>NOT(ISERROR(SEARCH("Off Target",I70)))</formula>
    </cfRule>
    <cfRule type="containsText" dxfId="1495" priority="1751" operator="containsText" text="In Danger of Falling Behind Target">
      <formula>NOT(ISERROR(SEARCH("In Danger of Falling Behind Target",I70)))</formula>
    </cfRule>
    <cfRule type="containsText" dxfId="1494" priority="1752" operator="containsText" text="On Track to be Achieved">
      <formula>NOT(ISERROR(SEARCH("On Track to be Achieved",I70)))</formula>
    </cfRule>
    <cfRule type="containsText" dxfId="1493" priority="1753" operator="containsText" text="Fully Achieved">
      <formula>NOT(ISERROR(SEARCH("Fully Achieved",I70)))</formula>
    </cfRule>
    <cfRule type="containsText" dxfId="1492" priority="1754" operator="containsText" text="Update not Provided">
      <formula>NOT(ISERROR(SEARCH("Update not Provided",I70)))</formula>
    </cfRule>
    <cfRule type="containsText" dxfId="1491" priority="1755" operator="containsText" text="Not yet due">
      <formula>NOT(ISERROR(SEARCH("Not yet due",I70)))</formula>
    </cfRule>
    <cfRule type="containsText" dxfId="1490" priority="1756" operator="containsText" text="Completed Behind Schedule">
      <formula>NOT(ISERROR(SEARCH("Completed Behind Schedule",I70)))</formula>
    </cfRule>
    <cfRule type="containsText" dxfId="1489" priority="1757" operator="containsText" text="Off Target">
      <formula>NOT(ISERROR(SEARCH("Off Target",I70)))</formula>
    </cfRule>
    <cfRule type="containsText" dxfId="1488" priority="1758" operator="containsText" text="In Danger of Falling Behind Target">
      <formula>NOT(ISERROR(SEARCH("In Danger of Falling Behind Target",I70)))</formula>
    </cfRule>
    <cfRule type="containsText" dxfId="1487" priority="1759" operator="containsText" text="On Track to be Achieved">
      <formula>NOT(ISERROR(SEARCH("On Track to be Achieved",I70)))</formula>
    </cfRule>
    <cfRule type="containsText" dxfId="1486" priority="1760" operator="containsText" text="Fully Achieved">
      <formula>NOT(ISERROR(SEARCH("Fully Achieved",I70)))</formula>
    </cfRule>
    <cfRule type="containsText" dxfId="1485" priority="1761" operator="containsText" text="Fully Achieved">
      <formula>NOT(ISERROR(SEARCH("Fully Achieved",I70)))</formula>
    </cfRule>
    <cfRule type="containsText" dxfId="1484" priority="1762" operator="containsText" text="Fully Achieved">
      <formula>NOT(ISERROR(SEARCH("Fully Achieved",I70)))</formula>
    </cfRule>
    <cfRule type="containsText" dxfId="1483" priority="1763" operator="containsText" text="Deferred">
      <formula>NOT(ISERROR(SEARCH("Deferred",I70)))</formula>
    </cfRule>
    <cfRule type="containsText" dxfId="1482" priority="1764" operator="containsText" text="Deleted">
      <formula>NOT(ISERROR(SEARCH("Deleted",I70)))</formula>
    </cfRule>
    <cfRule type="containsText" dxfId="1481" priority="1765" operator="containsText" text="In Danger of Falling Behind Target">
      <formula>NOT(ISERROR(SEARCH("In Danger of Falling Behind Target",I70)))</formula>
    </cfRule>
    <cfRule type="containsText" dxfId="1480" priority="1766" operator="containsText" text="Not yet due">
      <formula>NOT(ISERROR(SEARCH("Not yet due",I70)))</formula>
    </cfRule>
    <cfRule type="containsText" dxfId="1479" priority="1767" operator="containsText" text="Update not Provided">
      <formula>NOT(ISERROR(SEARCH("Update not Provided",I70)))</formula>
    </cfRule>
  </conditionalFormatting>
  <conditionalFormatting sqref="I70">
    <cfRule type="containsText" dxfId="1478" priority="1696" operator="containsText" text="On track to be achieved">
      <formula>NOT(ISERROR(SEARCH("On track to be achieved",I70)))</formula>
    </cfRule>
    <cfRule type="containsText" dxfId="1477" priority="1697" operator="containsText" text="Deferred">
      <formula>NOT(ISERROR(SEARCH("Deferred",I70)))</formula>
    </cfRule>
    <cfRule type="containsText" dxfId="1476" priority="1698" operator="containsText" text="Deleted">
      <formula>NOT(ISERROR(SEARCH("Deleted",I70)))</formula>
    </cfRule>
    <cfRule type="containsText" dxfId="1475" priority="1699" operator="containsText" text="In Danger of Falling Behind Target">
      <formula>NOT(ISERROR(SEARCH("In Danger of Falling Behind Target",I70)))</formula>
    </cfRule>
    <cfRule type="containsText" dxfId="1474" priority="1700" operator="containsText" text="Not yet due">
      <formula>NOT(ISERROR(SEARCH("Not yet due",I70)))</formula>
    </cfRule>
    <cfRule type="containsText" dxfId="1473" priority="1701" operator="containsText" text="Update not Provided">
      <formula>NOT(ISERROR(SEARCH("Update not Provided",I70)))</formula>
    </cfRule>
    <cfRule type="containsText" dxfId="1472" priority="1702" operator="containsText" text="Not yet due">
      <formula>NOT(ISERROR(SEARCH("Not yet due",I70)))</formula>
    </cfRule>
    <cfRule type="containsText" dxfId="1471" priority="1703" operator="containsText" text="Completed Behind Schedule">
      <formula>NOT(ISERROR(SEARCH("Completed Behind Schedule",I70)))</formula>
    </cfRule>
    <cfRule type="containsText" dxfId="1470" priority="1704" operator="containsText" text="Off Target">
      <formula>NOT(ISERROR(SEARCH("Off Target",I70)))</formula>
    </cfRule>
    <cfRule type="containsText" dxfId="1469" priority="1705" operator="containsText" text="On Track to be Achieved">
      <formula>NOT(ISERROR(SEARCH("On Track to be Achieved",I70)))</formula>
    </cfRule>
    <cfRule type="containsText" dxfId="1468" priority="1706" operator="containsText" text="Fully Achieved">
      <formula>NOT(ISERROR(SEARCH("Fully Achieved",I70)))</formula>
    </cfRule>
    <cfRule type="containsText" dxfId="1467" priority="1707" operator="containsText" text="Not yet due">
      <formula>NOT(ISERROR(SEARCH("Not yet due",I70)))</formula>
    </cfRule>
    <cfRule type="containsText" dxfId="1466" priority="1708" operator="containsText" text="Not Yet Due">
      <formula>NOT(ISERROR(SEARCH("Not Yet Due",I70)))</formula>
    </cfRule>
    <cfRule type="containsText" dxfId="1465" priority="1709" operator="containsText" text="Deferred">
      <formula>NOT(ISERROR(SEARCH("Deferred",I70)))</formula>
    </cfRule>
    <cfRule type="containsText" dxfId="1464" priority="1710" operator="containsText" text="Deleted">
      <formula>NOT(ISERROR(SEARCH("Deleted",I70)))</formula>
    </cfRule>
    <cfRule type="containsText" dxfId="1463" priority="1711" operator="containsText" text="In Danger of Falling Behind Target">
      <formula>NOT(ISERROR(SEARCH("In Danger of Falling Behind Target",I70)))</formula>
    </cfRule>
    <cfRule type="containsText" dxfId="1462" priority="1712" operator="containsText" text="Not yet due">
      <formula>NOT(ISERROR(SEARCH("Not yet due",I70)))</formula>
    </cfRule>
    <cfRule type="containsText" dxfId="1461" priority="1713" operator="containsText" text="Completed Behind Schedule">
      <formula>NOT(ISERROR(SEARCH("Completed Behind Schedule",I70)))</formula>
    </cfRule>
    <cfRule type="containsText" dxfId="1460" priority="1714" operator="containsText" text="Off Target">
      <formula>NOT(ISERROR(SEARCH("Off Target",I70)))</formula>
    </cfRule>
    <cfRule type="containsText" dxfId="1459" priority="1715" operator="containsText" text="In Danger of Falling Behind Target">
      <formula>NOT(ISERROR(SEARCH("In Danger of Falling Behind Target",I70)))</formula>
    </cfRule>
    <cfRule type="containsText" dxfId="1458" priority="1716" operator="containsText" text="On Track to be Achieved">
      <formula>NOT(ISERROR(SEARCH("On Track to be Achieved",I70)))</formula>
    </cfRule>
    <cfRule type="containsText" dxfId="1457" priority="1717" operator="containsText" text="Fully Achieved">
      <formula>NOT(ISERROR(SEARCH("Fully Achieved",I70)))</formula>
    </cfRule>
    <cfRule type="containsText" dxfId="1456" priority="1718" operator="containsText" text="Update not Provided">
      <formula>NOT(ISERROR(SEARCH("Update not Provided",I70)))</formula>
    </cfRule>
    <cfRule type="containsText" dxfId="1455" priority="1719" operator="containsText" text="Not yet due">
      <formula>NOT(ISERROR(SEARCH("Not yet due",I70)))</formula>
    </cfRule>
    <cfRule type="containsText" dxfId="1454" priority="1720" operator="containsText" text="Completed Behind Schedule">
      <formula>NOT(ISERROR(SEARCH("Completed Behind Schedule",I70)))</formula>
    </cfRule>
    <cfRule type="containsText" dxfId="1453" priority="1721" operator="containsText" text="Off Target">
      <formula>NOT(ISERROR(SEARCH("Off Target",I70)))</formula>
    </cfRule>
    <cfRule type="containsText" dxfId="1452" priority="1722" operator="containsText" text="In Danger of Falling Behind Target">
      <formula>NOT(ISERROR(SEARCH("In Danger of Falling Behind Target",I70)))</formula>
    </cfRule>
    <cfRule type="containsText" dxfId="1451" priority="1723" operator="containsText" text="On Track to be Achieved">
      <formula>NOT(ISERROR(SEARCH("On Track to be Achieved",I70)))</formula>
    </cfRule>
    <cfRule type="containsText" dxfId="1450" priority="1724" operator="containsText" text="Fully Achieved">
      <formula>NOT(ISERROR(SEARCH("Fully Achieved",I70)))</formula>
    </cfRule>
    <cfRule type="containsText" dxfId="1449" priority="1725" operator="containsText" text="Fully Achieved">
      <formula>NOT(ISERROR(SEARCH("Fully Achieved",I70)))</formula>
    </cfRule>
    <cfRule type="containsText" dxfId="1448" priority="1726" operator="containsText" text="Fully Achieved">
      <formula>NOT(ISERROR(SEARCH("Fully Achieved",I70)))</formula>
    </cfRule>
    <cfRule type="containsText" dxfId="1447" priority="1727" operator="containsText" text="Deferred">
      <formula>NOT(ISERROR(SEARCH("Deferred",I70)))</formula>
    </cfRule>
    <cfRule type="containsText" dxfId="1446" priority="1728" operator="containsText" text="Deleted">
      <formula>NOT(ISERROR(SEARCH("Deleted",I70)))</formula>
    </cfRule>
    <cfRule type="containsText" dxfId="1445" priority="1729" operator="containsText" text="In Danger of Falling Behind Target">
      <formula>NOT(ISERROR(SEARCH("In Danger of Falling Behind Target",I70)))</formula>
    </cfRule>
    <cfRule type="containsText" dxfId="1444" priority="1730" operator="containsText" text="Not yet due">
      <formula>NOT(ISERROR(SEARCH("Not yet due",I70)))</formula>
    </cfRule>
    <cfRule type="containsText" dxfId="1443" priority="1731" operator="containsText" text="Update not Provided">
      <formula>NOT(ISERROR(SEARCH("Update not Provided",I70)))</formula>
    </cfRule>
  </conditionalFormatting>
  <conditionalFormatting sqref="I71">
    <cfRule type="containsText" dxfId="1442" priority="1660" operator="containsText" text="On track to be achieved">
      <formula>NOT(ISERROR(SEARCH("On track to be achieved",I71)))</formula>
    </cfRule>
    <cfRule type="containsText" dxfId="1441" priority="1661" operator="containsText" text="Deferred">
      <formula>NOT(ISERROR(SEARCH("Deferred",I71)))</formula>
    </cfRule>
    <cfRule type="containsText" dxfId="1440" priority="1662" operator="containsText" text="Deleted">
      <formula>NOT(ISERROR(SEARCH("Deleted",I71)))</formula>
    </cfRule>
    <cfRule type="containsText" dxfId="1439" priority="1663" operator="containsText" text="In Danger of Falling Behind Target">
      <formula>NOT(ISERROR(SEARCH("In Danger of Falling Behind Target",I71)))</formula>
    </cfRule>
    <cfRule type="containsText" dxfId="1438" priority="1664" operator="containsText" text="Not yet due">
      <formula>NOT(ISERROR(SEARCH("Not yet due",I71)))</formula>
    </cfRule>
    <cfRule type="containsText" dxfId="1437" priority="1665" operator="containsText" text="Update not Provided">
      <formula>NOT(ISERROR(SEARCH("Update not Provided",I71)))</formula>
    </cfRule>
    <cfRule type="containsText" dxfId="1436" priority="1666" operator="containsText" text="Not yet due">
      <formula>NOT(ISERROR(SEARCH("Not yet due",I71)))</formula>
    </cfRule>
    <cfRule type="containsText" dxfId="1435" priority="1667" operator="containsText" text="Completed Behind Schedule">
      <formula>NOT(ISERROR(SEARCH("Completed Behind Schedule",I71)))</formula>
    </cfRule>
    <cfRule type="containsText" dxfId="1434" priority="1668" operator="containsText" text="Off Target">
      <formula>NOT(ISERROR(SEARCH("Off Target",I71)))</formula>
    </cfRule>
    <cfRule type="containsText" dxfId="1433" priority="1669" operator="containsText" text="On Track to be Achieved">
      <formula>NOT(ISERROR(SEARCH("On Track to be Achieved",I71)))</formula>
    </cfRule>
    <cfRule type="containsText" dxfId="1432" priority="1670" operator="containsText" text="Fully Achieved">
      <formula>NOT(ISERROR(SEARCH("Fully Achieved",I71)))</formula>
    </cfRule>
    <cfRule type="containsText" dxfId="1431" priority="1671" operator="containsText" text="Not yet due">
      <formula>NOT(ISERROR(SEARCH("Not yet due",I71)))</formula>
    </cfRule>
    <cfRule type="containsText" dxfId="1430" priority="1672" operator="containsText" text="Not Yet Due">
      <formula>NOT(ISERROR(SEARCH("Not Yet Due",I71)))</formula>
    </cfRule>
    <cfRule type="containsText" dxfId="1429" priority="1673" operator="containsText" text="Deferred">
      <formula>NOT(ISERROR(SEARCH("Deferred",I71)))</formula>
    </cfRule>
    <cfRule type="containsText" dxfId="1428" priority="1674" operator="containsText" text="Deleted">
      <formula>NOT(ISERROR(SEARCH("Deleted",I71)))</formula>
    </cfRule>
    <cfRule type="containsText" dxfId="1427" priority="1675" operator="containsText" text="In Danger of Falling Behind Target">
      <formula>NOT(ISERROR(SEARCH("In Danger of Falling Behind Target",I71)))</formula>
    </cfRule>
    <cfRule type="containsText" dxfId="1426" priority="1676" operator="containsText" text="Not yet due">
      <formula>NOT(ISERROR(SEARCH("Not yet due",I71)))</formula>
    </cfRule>
    <cfRule type="containsText" dxfId="1425" priority="1677" operator="containsText" text="Completed Behind Schedule">
      <formula>NOT(ISERROR(SEARCH("Completed Behind Schedule",I71)))</formula>
    </cfRule>
    <cfRule type="containsText" dxfId="1424" priority="1678" operator="containsText" text="Off Target">
      <formula>NOT(ISERROR(SEARCH("Off Target",I71)))</formula>
    </cfRule>
    <cfRule type="containsText" dxfId="1423" priority="1679" operator="containsText" text="In Danger of Falling Behind Target">
      <formula>NOT(ISERROR(SEARCH("In Danger of Falling Behind Target",I71)))</formula>
    </cfRule>
    <cfRule type="containsText" dxfId="1422" priority="1680" operator="containsText" text="On Track to be Achieved">
      <formula>NOT(ISERROR(SEARCH("On Track to be Achieved",I71)))</formula>
    </cfRule>
    <cfRule type="containsText" dxfId="1421" priority="1681" operator="containsText" text="Fully Achieved">
      <formula>NOT(ISERROR(SEARCH("Fully Achieved",I71)))</formula>
    </cfRule>
    <cfRule type="containsText" dxfId="1420" priority="1682" operator="containsText" text="Update not Provided">
      <formula>NOT(ISERROR(SEARCH("Update not Provided",I71)))</formula>
    </cfRule>
    <cfRule type="containsText" dxfId="1419" priority="1683" operator="containsText" text="Not yet due">
      <formula>NOT(ISERROR(SEARCH("Not yet due",I71)))</formula>
    </cfRule>
    <cfRule type="containsText" dxfId="1418" priority="1684" operator="containsText" text="Completed Behind Schedule">
      <formula>NOT(ISERROR(SEARCH("Completed Behind Schedule",I71)))</formula>
    </cfRule>
    <cfRule type="containsText" dxfId="1417" priority="1685" operator="containsText" text="Off Target">
      <formula>NOT(ISERROR(SEARCH("Off Target",I71)))</formula>
    </cfRule>
    <cfRule type="containsText" dxfId="1416" priority="1686" operator="containsText" text="In Danger of Falling Behind Target">
      <formula>NOT(ISERROR(SEARCH("In Danger of Falling Behind Target",I71)))</formula>
    </cfRule>
    <cfRule type="containsText" dxfId="1415" priority="1687" operator="containsText" text="On Track to be Achieved">
      <formula>NOT(ISERROR(SEARCH("On Track to be Achieved",I71)))</formula>
    </cfRule>
    <cfRule type="containsText" dxfId="1414" priority="1688" operator="containsText" text="Fully Achieved">
      <formula>NOT(ISERROR(SEARCH("Fully Achieved",I71)))</formula>
    </cfRule>
    <cfRule type="containsText" dxfId="1413" priority="1689" operator="containsText" text="Fully Achieved">
      <formula>NOT(ISERROR(SEARCH("Fully Achieved",I71)))</formula>
    </cfRule>
    <cfRule type="containsText" dxfId="1412" priority="1690" operator="containsText" text="Fully Achieved">
      <formula>NOT(ISERROR(SEARCH("Fully Achieved",I71)))</formula>
    </cfRule>
    <cfRule type="containsText" dxfId="1411" priority="1691" operator="containsText" text="Deferred">
      <formula>NOT(ISERROR(SEARCH("Deferred",I71)))</formula>
    </cfRule>
    <cfRule type="containsText" dxfId="1410" priority="1692" operator="containsText" text="Deleted">
      <formula>NOT(ISERROR(SEARCH("Deleted",I71)))</formula>
    </cfRule>
    <cfRule type="containsText" dxfId="1409" priority="1693" operator="containsText" text="In Danger of Falling Behind Target">
      <formula>NOT(ISERROR(SEARCH("In Danger of Falling Behind Target",I71)))</formula>
    </cfRule>
    <cfRule type="containsText" dxfId="1408" priority="1694" operator="containsText" text="Not yet due">
      <formula>NOT(ISERROR(SEARCH("Not yet due",I71)))</formula>
    </cfRule>
    <cfRule type="containsText" dxfId="1407" priority="1695" operator="containsText" text="Update not Provided">
      <formula>NOT(ISERROR(SEARCH("Update not Provided",I71)))</formula>
    </cfRule>
  </conditionalFormatting>
  <conditionalFormatting sqref="I71">
    <cfRule type="containsText" dxfId="1406" priority="1624" operator="containsText" text="On track to be achieved">
      <formula>NOT(ISERROR(SEARCH("On track to be achieved",I71)))</formula>
    </cfRule>
    <cfRule type="containsText" dxfId="1405" priority="1625" operator="containsText" text="Deferred">
      <formula>NOT(ISERROR(SEARCH("Deferred",I71)))</formula>
    </cfRule>
    <cfRule type="containsText" dxfId="1404" priority="1626" operator="containsText" text="Deleted">
      <formula>NOT(ISERROR(SEARCH("Deleted",I71)))</formula>
    </cfRule>
    <cfRule type="containsText" dxfId="1403" priority="1627" operator="containsText" text="In Danger of Falling Behind Target">
      <formula>NOT(ISERROR(SEARCH("In Danger of Falling Behind Target",I71)))</formula>
    </cfRule>
    <cfRule type="containsText" dxfId="1402" priority="1628" operator="containsText" text="Not yet due">
      <formula>NOT(ISERROR(SEARCH("Not yet due",I71)))</formula>
    </cfRule>
    <cfRule type="containsText" dxfId="1401" priority="1629" operator="containsText" text="Update not Provided">
      <formula>NOT(ISERROR(SEARCH("Update not Provided",I71)))</formula>
    </cfRule>
    <cfRule type="containsText" dxfId="1400" priority="1630" operator="containsText" text="Not yet due">
      <formula>NOT(ISERROR(SEARCH("Not yet due",I71)))</formula>
    </cfRule>
    <cfRule type="containsText" dxfId="1399" priority="1631" operator="containsText" text="Completed Behind Schedule">
      <formula>NOT(ISERROR(SEARCH("Completed Behind Schedule",I71)))</formula>
    </cfRule>
    <cfRule type="containsText" dxfId="1398" priority="1632" operator="containsText" text="Off Target">
      <formula>NOT(ISERROR(SEARCH("Off Target",I71)))</formula>
    </cfRule>
    <cfRule type="containsText" dxfId="1397" priority="1633" operator="containsText" text="On Track to be Achieved">
      <formula>NOT(ISERROR(SEARCH("On Track to be Achieved",I71)))</formula>
    </cfRule>
    <cfRule type="containsText" dxfId="1396" priority="1634" operator="containsText" text="Fully Achieved">
      <formula>NOT(ISERROR(SEARCH("Fully Achieved",I71)))</formula>
    </cfRule>
    <cfRule type="containsText" dxfId="1395" priority="1635" operator="containsText" text="Not yet due">
      <formula>NOT(ISERROR(SEARCH("Not yet due",I71)))</formula>
    </cfRule>
    <cfRule type="containsText" dxfId="1394" priority="1636" operator="containsText" text="Not Yet Due">
      <formula>NOT(ISERROR(SEARCH("Not Yet Due",I71)))</formula>
    </cfRule>
    <cfRule type="containsText" dxfId="1393" priority="1637" operator="containsText" text="Deferred">
      <formula>NOT(ISERROR(SEARCH("Deferred",I71)))</formula>
    </cfRule>
    <cfRule type="containsText" dxfId="1392" priority="1638" operator="containsText" text="Deleted">
      <formula>NOT(ISERROR(SEARCH("Deleted",I71)))</formula>
    </cfRule>
    <cfRule type="containsText" dxfId="1391" priority="1639" operator="containsText" text="In Danger of Falling Behind Target">
      <formula>NOT(ISERROR(SEARCH("In Danger of Falling Behind Target",I71)))</formula>
    </cfRule>
    <cfRule type="containsText" dxfId="1390" priority="1640" operator="containsText" text="Not yet due">
      <formula>NOT(ISERROR(SEARCH("Not yet due",I71)))</formula>
    </cfRule>
    <cfRule type="containsText" dxfId="1389" priority="1641" operator="containsText" text="Completed Behind Schedule">
      <formula>NOT(ISERROR(SEARCH("Completed Behind Schedule",I71)))</formula>
    </cfRule>
    <cfRule type="containsText" dxfId="1388" priority="1642" operator="containsText" text="Off Target">
      <formula>NOT(ISERROR(SEARCH("Off Target",I71)))</formula>
    </cfRule>
    <cfRule type="containsText" dxfId="1387" priority="1643" operator="containsText" text="In Danger of Falling Behind Target">
      <formula>NOT(ISERROR(SEARCH("In Danger of Falling Behind Target",I71)))</formula>
    </cfRule>
    <cfRule type="containsText" dxfId="1386" priority="1644" operator="containsText" text="On Track to be Achieved">
      <formula>NOT(ISERROR(SEARCH("On Track to be Achieved",I71)))</formula>
    </cfRule>
    <cfRule type="containsText" dxfId="1385" priority="1645" operator="containsText" text="Fully Achieved">
      <formula>NOT(ISERROR(SEARCH("Fully Achieved",I71)))</formula>
    </cfRule>
    <cfRule type="containsText" dxfId="1384" priority="1646" operator="containsText" text="Update not Provided">
      <formula>NOT(ISERROR(SEARCH("Update not Provided",I71)))</formula>
    </cfRule>
    <cfRule type="containsText" dxfId="1383" priority="1647" operator="containsText" text="Not yet due">
      <formula>NOT(ISERROR(SEARCH("Not yet due",I71)))</formula>
    </cfRule>
    <cfRule type="containsText" dxfId="1382" priority="1648" operator="containsText" text="Completed Behind Schedule">
      <formula>NOT(ISERROR(SEARCH("Completed Behind Schedule",I71)))</formula>
    </cfRule>
    <cfRule type="containsText" dxfId="1381" priority="1649" operator="containsText" text="Off Target">
      <formula>NOT(ISERROR(SEARCH("Off Target",I71)))</formula>
    </cfRule>
    <cfRule type="containsText" dxfId="1380" priority="1650" operator="containsText" text="In Danger of Falling Behind Target">
      <formula>NOT(ISERROR(SEARCH("In Danger of Falling Behind Target",I71)))</formula>
    </cfRule>
    <cfRule type="containsText" dxfId="1379" priority="1651" operator="containsText" text="On Track to be Achieved">
      <formula>NOT(ISERROR(SEARCH("On Track to be Achieved",I71)))</formula>
    </cfRule>
    <cfRule type="containsText" dxfId="1378" priority="1652" operator="containsText" text="Fully Achieved">
      <formula>NOT(ISERROR(SEARCH("Fully Achieved",I71)))</formula>
    </cfRule>
    <cfRule type="containsText" dxfId="1377" priority="1653" operator="containsText" text="Fully Achieved">
      <formula>NOT(ISERROR(SEARCH("Fully Achieved",I71)))</formula>
    </cfRule>
    <cfRule type="containsText" dxfId="1376" priority="1654" operator="containsText" text="Fully Achieved">
      <formula>NOT(ISERROR(SEARCH("Fully Achieved",I71)))</formula>
    </cfRule>
    <cfRule type="containsText" dxfId="1375" priority="1655" operator="containsText" text="Deferred">
      <formula>NOT(ISERROR(SEARCH("Deferred",I71)))</formula>
    </cfRule>
    <cfRule type="containsText" dxfId="1374" priority="1656" operator="containsText" text="Deleted">
      <formula>NOT(ISERROR(SEARCH("Deleted",I71)))</formula>
    </cfRule>
    <cfRule type="containsText" dxfId="1373" priority="1657" operator="containsText" text="In Danger of Falling Behind Target">
      <formula>NOT(ISERROR(SEARCH("In Danger of Falling Behind Target",I71)))</formula>
    </cfRule>
    <cfRule type="containsText" dxfId="1372" priority="1658" operator="containsText" text="Not yet due">
      <formula>NOT(ISERROR(SEARCH("Not yet due",I71)))</formula>
    </cfRule>
    <cfRule type="containsText" dxfId="1371" priority="1659" operator="containsText" text="Update not Provided">
      <formula>NOT(ISERROR(SEARCH("Update not Provided",I71)))</formula>
    </cfRule>
  </conditionalFormatting>
  <conditionalFormatting sqref="I71">
    <cfRule type="containsText" dxfId="1370" priority="1588" operator="containsText" text="On track to be achieved">
      <formula>NOT(ISERROR(SEARCH("On track to be achieved",I71)))</formula>
    </cfRule>
    <cfRule type="containsText" dxfId="1369" priority="1589" operator="containsText" text="Deferred">
      <formula>NOT(ISERROR(SEARCH("Deferred",I71)))</formula>
    </cfRule>
    <cfRule type="containsText" dxfId="1368" priority="1590" operator="containsText" text="Deleted">
      <formula>NOT(ISERROR(SEARCH("Deleted",I71)))</formula>
    </cfRule>
    <cfRule type="containsText" dxfId="1367" priority="1591" operator="containsText" text="In Danger of Falling Behind Target">
      <formula>NOT(ISERROR(SEARCH("In Danger of Falling Behind Target",I71)))</formula>
    </cfRule>
    <cfRule type="containsText" dxfId="1366" priority="1592" operator="containsText" text="Not yet due">
      <formula>NOT(ISERROR(SEARCH("Not yet due",I71)))</formula>
    </cfRule>
    <cfRule type="containsText" dxfId="1365" priority="1593" operator="containsText" text="Update not Provided">
      <formula>NOT(ISERROR(SEARCH("Update not Provided",I71)))</formula>
    </cfRule>
    <cfRule type="containsText" dxfId="1364" priority="1594" operator="containsText" text="Not yet due">
      <formula>NOT(ISERROR(SEARCH("Not yet due",I71)))</formula>
    </cfRule>
    <cfRule type="containsText" dxfId="1363" priority="1595" operator="containsText" text="Completed Behind Schedule">
      <formula>NOT(ISERROR(SEARCH("Completed Behind Schedule",I71)))</formula>
    </cfRule>
    <cfRule type="containsText" dxfId="1362" priority="1596" operator="containsText" text="Off Target">
      <formula>NOT(ISERROR(SEARCH("Off Target",I71)))</formula>
    </cfRule>
    <cfRule type="containsText" dxfId="1361" priority="1597" operator="containsText" text="On Track to be Achieved">
      <formula>NOT(ISERROR(SEARCH("On Track to be Achieved",I71)))</formula>
    </cfRule>
    <cfRule type="containsText" dxfId="1360" priority="1598" operator="containsText" text="Fully Achieved">
      <formula>NOT(ISERROR(SEARCH("Fully Achieved",I71)))</formula>
    </cfRule>
    <cfRule type="containsText" dxfId="1359" priority="1599" operator="containsText" text="Not yet due">
      <formula>NOT(ISERROR(SEARCH("Not yet due",I71)))</formula>
    </cfRule>
    <cfRule type="containsText" dxfId="1358" priority="1600" operator="containsText" text="Not Yet Due">
      <formula>NOT(ISERROR(SEARCH("Not Yet Due",I71)))</formula>
    </cfRule>
    <cfRule type="containsText" dxfId="1357" priority="1601" operator="containsText" text="Deferred">
      <formula>NOT(ISERROR(SEARCH("Deferred",I71)))</formula>
    </cfRule>
    <cfRule type="containsText" dxfId="1356" priority="1602" operator="containsText" text="Deleted">
      <formula>NOT(ISERROR(SEARCH("Deleted",I71)))</formula>
    </cfRule>
    <cfRule type="containsText" dxfId="1355" priority="1603" operator="containsText" text="In Danger of Falling Behind Target">
      <formula>NOT(ISERROR(SEARCH("In Danger of Falling Behind Target",I71)))</formula>
    </cfRule>
    <cfRule type="containsText" dxfId="1354" priority="1604" operator="containsText" text="Not yet due">
      <formula>NOT(ISERROR(SEARCH("Not yet due",I71)))</formula>
    </cfRule>
    <cfRule type="containsText" dxfId="1353" priority="1605" operator="containsText" text="Completed Behind Schedule">
      <formula>NOT(ISERROR(SEARCH("Completed Behind Schedule",I71)))</formula>
    </cfRule>
    <cfRule type="containsText" dxfId="1352" priority="1606" operator="containsText" text="Off Target">
      <formula>NOT(ISERROR(SEARCH("Off Target",I71)))</formula>
    </cfRule>
    <cfRule type="containsText" dxfId="1351" priority="1607" operator="containsText" text="In Danger of Falling Behind Target">
      <formula>NOT(ISERROR(SEARCH("In Danger of Falling Behind Target",I71)))</formula>
    </cfRule>
    <cfRule type="containsText" dxfId="1350" priority="1608" operator="containsText" text="On Track to be Achieved">
      <formula>NOT(ISERROR(SEARCH("On Track to be Achieved",I71)))</formula>
    </cfRule>
    <cfRule type="containsText" dxfId="1349" priority="1609" operator="containsText" text="Fully Achieved">
      <formula>NOT(ISERROR(SEARCH("Fully Achieved",I71)))</formula>
    </cfRule>
    <cfRule type="containsText" dxfId="1348" priority="1610" operator="containsText" text="Update not Provided">
      <formula>NOT(ISERROR(SEARCH("Update not Provided",I71)))</formula>
    </cfRule>
    <cfRule type="containsText" dxfId="1347" priority="1611" operator="containsText" text="Not yet due">
      <formula>NOT(ISERROR(SEARCH("Not yet due",I71)))</formula>
    </cfRule>
    <cfRule type="containsText" dxfId="1346" priority="1612" operator="containsText" text="Completed Behind Schedule">
      <formula>NOT(ISERROR(SEARCH("Completed Behind Schedule",I71)))</formula>
    </cfRule>
    <cfRule type="containsText" dxfId="1345" priority="1613" operator="containsText" text="Off Target">
      <formula>NOT(ISERROR(SEARCH("Off Target",I71)))</formula>
    </cfRule>
    <cfRule type="containsText" dxfId="1344" priority="1614" operator="containsText" text="In Danger of Falling Behind Target">
      <formula>NOT(ISERROR(SEARCH("In Danger of Falling Behind Target",I71)))</formula>
    </cfRule>
    <cfRule type="containsText" dxfId="1343" priority="1615" operator="containsText" text="On Track to be Achieved">
      <formula>NOT(ISERROR(SEARCH("On Track to be Achieved",I71)))</formula>
    </cfRule>
    <cfRule type="containsText" dxfId="1342" priority="1616" operator="containsText" text="Fully Achieved">
      <formula>NOT(ISERROR(SEARCH("Fully Achieved",I71)))</formula>
    </cfRule>
    <cfRule type="containsText" dxfId="1341" priority="1617" operator="containsText" text="Fully Achieved">
      <formula>NOT(ISERROR(SEARCH("Fully Achieved",I71)))</formula>
    </cfRule>
    <cfRule type="containsText" dxfId="1340" priority="1618" operator="containsText" text="Fully Achieved">
      <formula>NOT(ISERROR(SEARCH("Fully Achieved",I71)))</formula>
    </cfRule>
    <cfRule type="containsText" dxfId="1339" priority="1619" operator="containsText" text="Deferred">
      <formula>NOT(ISERROR(SEARCH("Deferred",I71)))</formula>
    </cfRule>
    <cfRule type="containsText" dxfId="1338" priority="1620" operator="containsText" text="Deleted">
      <formula>NOT(ISERROR(SEARCH("Deleted",I71)))</formula>
    </cfRule>
    <cfRule type="containsText" dxfId="1337" priority="1621" operator="containsText" text="In Danger of Falling Behind Target">
      <formula>NOT(ISERROR(SEARCH("In Danger of Falling Behind Target",I71)))</formula>
    </cfRule>
    <cfRule type="containsText" dxfId="1336" priority="1622" operator="containsText" text="Not yet due">
      <formula>NOT(ISERROR(SEARCH("Not yet due",I71)))</formula>
    </cfRule>
    <cfRule type="containsText" dxfId="1335" priority="1623" operator="containsText" text="Update not Provided">
      <formula>NOT(ISERROR(SEARCH("Update not Provided",I71)))</formula>
    </cfRule>
  </conditionalFormatting>
  <conditionalFormatting sqref="I71">
    <cfRule type="containsText" dxfId="1334" priority="1552" operator="containsText" text="On track to be achieved">
      <formula>NOT(ISERROR(SEARCH("On track to be achieved",I71)))</formula>
    </cfRule>
    <cfRule type="containsText" dxfId="1333" priority="1553" operator="containsText" text="Deferred">
      <formula>NOT(ISERROR(SEARCH("Deferred",I71)))</formula>
    </cfRule>
    <cfRule type="containsText" dxfId="1332" priority="1554" operator="containsText" text="Deleted">
      <formula>NOT(ISERROR(SEARCH("Deleted",I71)))</formula>
    </cfRule>
    <cfRule type="containsText" dxfId="1331" priority="1555" operator="containsText" text="In Danger of Falling Behind Target">
      <formula>NOT(ISERROR(SEARCH("In Danger of Falling Behind Target",I71)))</formula>
    </cfRule>
    <cfRule type="containsText" dxfId="1330" priority="1556" operator="containsText" text="Not yet due">
      <formula>NOT(ISERROR(SEARCH("Not yet due",I71)))</formula>
    </cfRule>
    <cfRule type="containsText" dxfId="1329" priority="1557" operator="containsText" text="Update not Provided">
      <formula>NOT(ISERROR(SEARCH("Update not Provided",I71)))</formula>
    </cfRule>
    <cfRule type="containsText" dxfId="1328" priority="1558" operator="containsText" text="Not yet due">
      <formula>NOT(ISERROR(SEARCH("Not yet due",I71)))</formula>
    </cfRule>
    <cfRule type="containsText" dxfId="1327" priority="1559" operator="containsText" text="Completed Behind Schedule">
      <formula>NOT(ISERROR(SEARCH("Completed Behind Schedule",I71)))</formula>
    </cfRule>
    <cfRule type="containsText" dxfId="1326" priority="1560" operator="containsText" text="Off Target">
      <formula>NOT(ISERROR(SEARCH("Off Target",I71)))</formula>
    </cfRule>
    <cfRule type="containsText" dxfId="1325" priority="1561" operator="containsText" text="On Track to be Achieved">
      <formula>NOT(ISERROR(SEARCH("On Track to be Achieved",I71)))</formula>
    </cfRule>
    <cfRule type="containsText" dxfId="1324" priority="1562" operator="containsText" text="Fully Achieved">
      <formula>NOT(ISERROR(SEARCH("Fully Achieved",I71)))</formula>
    </cfRule>
    <cfRule type="containsText" dxfId="1323" priority="1563" operator="containsText" text="Not yet due">
      <formula>NOT(ISERROR(SEARCH("Not yet due",I71)))</formula>
    </cfRule>
    <cfRule type="containsText" dxfId="1322" priority="1564" operator="containsText" text="Not Yet Due">
      <formula>NOT(ISERROR(SEARCH("Not Yet Due",I71)))</formula>
    </cfRule>
    <cfRule type="containsText" dxfId="1321" priority="1565" operator="containsText" text="Deferred">
      <formula>NOT(ISERROR(SEARCH("Deferred",I71)))</formula>
    </cfRule>
    <cfRule type="containsText" dxfId="1320" priority="1566" operator="containsText" text="Deleted">
      <formula>NOT(ISERROR(SEARCH("Deleted",I71)))</formula>
    </cfRule>
    <cfRule type="containsText" dxfId="1319" priority="1567" operator="containsText" text="In Danger of Falling Behind Target">
      <formula>NOT(ISERROR(SEARCH("In Danger of Falling Behind Target",I71)))</formula>
    </cfRule>
    <cfRule type="containsText" dxfId="1318" priority="1568" operator="containsText" text="Not yet due">
      <formula>NOT(ISERROR(SEARCH("Not yet due",I71)))</formula>
    </cfRule>
    <cfRule type="containsText" dxfId="1317" priority="1569" operator="containsText" text="Completed Behind Schedule">
      <formula>NOT(ISERROR(SEARCH("Completed Behind Schedule",I71)))</formula>
    </cfRule>
    <cfRule type="containsText" dxfId="1316" priority="1570" operator="containsText" text="Off Target">
      <formula>NOT(ISERROR(SEARCH("Off Target",I71)))</formula>
    </cfRule>
    <cfRule type="containsText" dxfId="1315" priority="1571" operator="containsText" text="In Danger of Falling Behind Target">
      <formula>NOT(ISERROR(SEARCH("In Danger of Falling Behind Target",I71)))</formula>
    </cfRule>
    <cfRule type="containsText" dxfId="1314" priority="1572" operator="containsText" text="On Track to be Achieved">
      <formula>NOT(ISERROR(SEARCH("On Track to be Achieved",I71)))</formula>
    </cfRule>
    <cfRule type="containsText" dxfId="1313" priority="1573" operator="containsText" text="Fully Achieved">
      <formula>NOT(ISERROR(SEARCH("Fully Achieved",I71)))</formula>
    </cfRule>
    <cfRule type="containsText" dxfId="1312" priority="1574" operator="containsText" text="Update not Provided">
      <formula>NOT(ISERROR(SEARCH("Update not Provided",I71)))</formula>
    </cfRule>
    <cfRule type="containsText" dxfId="1311" priority="1575" operator="containsText" text="Not yet due">
      <formula>NOT(ISERROR(SEARCH("Not yet due",I71)))</formula>
    </cfRule>
    <cfRule type="containsText" dxfId="1310" priority="1576" operator="containsText" text="Completed Behind Schedule">
      <formula>NOT(ISERROR(SEARCH("Completed Behind Schedule",I71)))</formula>
    </cfRule>
    <cfRule type="containsText" dxfId="1309" priority="1577" operator="containsText" text="Off Target">
      <formula>NOT(ISERROR(SEARCH("Off Target",I71)))</formula>
    </cfRule>
    <cfRule type="containsText" dxfId="1308" priority="1578" operator="containsText" text="In Danger of Falling Behind Target">
      <formula>NOT(ISERROR(SEARCH("In Danger of Falling Behind Target",I71)))</formula>
    </cfRule>
    <cfRule type="containsText" dxfId="1307" priority="1579" operator="containsText" text="On Track to be Achieved">
      <formula>NOT(ISERROR(SEARCH("On Track to be Achieved",I71)))</formula>
    </cfRule>
    <cfRule type="containsText" dxfId="1306" priority="1580" operator="containsText" text="Fully Achieved">
      <formula>NOT(ISERROR(SEARCH("Fully Achieved",I71)))</formula>
    </cfRule>
    <cfRule type="containsText" dxfId="1305" priority="1581" operator="containsText" text="Fully Achieved">
      <formula>NOT(ISERROR(SEARCH("Fully Achieved",I71)))</formula>
    </cfRule>
    <cfRule type="containsText" dxfId="1304" priority="1582" operator="containsText" text="Fully Achieved">
      <formula>NOT(ISERROR(SEARCH("Fully Achieved",I71)))</formula>
    </cfRule>
    <cfRule type="containsText" dxfId="1303" priority="1583" operator="containsText" text="Deferred">
      <formula>NOT(ISERROR(SEARCH("Deferred",I71)))</formula>
    </cfRule>
    <cfRule type="containsText" dxfId="1302" priority="1584" operator="containsText" text="Deleted">
      <formula>NOT(ISERROR(SEARCH("Deleted",I71)))</formula>
    </cfRule>
    <cfRule type="containsText" dxfId="1301" priority="1585" operator="containsText" text="In Danger of Falling Behind Target">
      <formula>NOT(ISERROR(SEARCH("In Danger of Falling Behind Target",I71)))</formula>
    </cfRule>
    <cfRule type="containsText" dxfId="1300" priority="1586" operator="containsText" text="Not yet due">
      <formula>NOT(ISERROR(SEARCH("Not yet due",I71)))</formula>
    </cfRule>
    <cfRule type="containsText" dxfId="1299" priority="1587" operator="containsText" text="Update not Provided">
      <formula>NOT(ISERROR(SEARCH("Update not Provided",I71)))</formula>
    </cfRule>
  </conditionalFormatting>
  <conditionalFormatting sqref="I72:I77">
    <cfRule type="containsText" dxfId="1298" priority="1516" operator="containsText" text="On track to be achieved">
      <formula>NOT(ISERROR(SEARCH("On track to be achieved",I72)))</formula>
    </cfRule>
    <cfRule type="containsText" dxfId="1297" priority="1517" operator="containsText" text="Deferred">
      <formula>NOT(ISERROR(SEARCH("Deferred",I72)))</formula>
    </cfRule>
    <cfRule type="containsText" dxfId="1296" priority="1518" operator="containsText" text="Deleted">
      <formula>NOT(ISERROR(SEARCH("Deleted",I72)))</formula>
    </cfRule>
    <cfRule type="containsText" dxfId="1295" priority="1519" operator="containsText" text="In Danger of Falling Behind Target">
      <formula>NOT(ISERROR(SEARCH("In Danger of Falling Behind Target",I72)))</formula>
    </cfRule>
    <cfRule type="containsText" dxfId="1294" priority="1520" operator="containsText" text="Not yet due">
      <formula>NOT(ISERROR(SEARCH("Not yet due",I72)))</formula>
    </cfRule>
    <cfRule type="containsText" dxfId="1293" priority="1521" operator="containsText" text="Update not Provided">
      <formula>NOT(ISERROR(SEARCH("Update not Provided",I72)))</formula>
    </cfRule>
    <cfRule type="containsText" dxfId="1292" priority="1522" operator="containsText" text="Not yet due">
      <formula>NOT(ISERROR(SEARCH("Not yet due",I72)))</formula>
    </cfRule>
    <cfRule type="containsText" dxfId="1291" priority="1523" operator="containsText" text="Completed Behind Schedule">
      <formula>NOT(ISERROR(SEARCH("Completed Behind Schedule",I72)))</formula>
    </cfRule>
    <cfRule type="containsText" dxfId="1290" priority="1524" operator="containsText" text="Off Target">
      <formula>NOT(ISERROR(SEARCH("Off Target",I72)))</formula>
    </cfRule>
    <cfRule type="containsText" dxfId="1289" priority="1525" operator="containsText" text="On Track to be Achieved">
      <formula>NOT(ISERROR(SEARCH("On Track to be Achieved",I72)))</formula>
    </cfRule>
    <cfRule type="containsText" dxfId="1288" priority="1526" operator="containsText" text="Fully Achieved">
      <formula>NOT(ISERROR(SEARCH("Fully Achieved",I72)))</formula>
    </cfRule>
    <cfRule type="containsText" dxfId="1287" priority="1527" operator="containsText" text="Not yet due">
      <formula>NOT(ISERROR(SEARCH("Not yet due",I72)))</formula>
    </cfRule>
    <cfRule type="containsText" dxfId="1286" priority="1528" operator="containsText" text="Not Yet Due">
      <formula>NOT(ISERROR(SEARCH("Not Yet Due",I72)))</formula>
    </cfRule>
    <cfRule type="containsText" dxfId="1285" priority="1529" operator="containsText" text="Deferred">
      <formula>NOT(ISERROR(SEARCH("Deferred",I72)))</formula>
    </cfRule>
    <cfRule type="containsText" dxfId="1284" priority="1530" operator="containsText" text="Deleted">
      <formula>NOT(ISERROR(SEARCH("Deleted",I72)))</formula>
    </cfRule>
    <cfRule type="containsText" dxfId="1283" priority="1531" operator="containsText" text="In Danger of Falling Behind Target">
      <formula>NOT(ISERROR(SEARCH("In Danger of Falling Behind Target",I72)))</formula>
    </cfRule>
    <cfRule type="containsText" dxfId="1282" priority="1532" operator="containsText" text="Not yet due">
      <formula>NOT(ISERROR(SEARCH("Not yet due",I72)))</formula>
    </cfRule>
    <cfRule type="containsText" dxfId="1281" priority="1533" operator="containsText" text="Completed Behind Schedule">
      <formula>NOT(ISERROR(SEARCH("Completed Behind Schedule",I72)))</formula>
    </cfRule>
    <cfRule type="containsText" dxfId="1280" priority="1534" operator="containsText" text="Off Target">
      <formula>NOT(ISERROR(SEARCH("Off Target",I72)))</formula>
    </cfRule>
    <cfRule type="containsText" dxfId="1279" priority="1535" operator="containsText" text="In Danger of Falling Behind Target">
      <formula>NOT(ISERROR(SEARCH("In Danger of Falling Behind Target",I72)))</formula>
    </cfRule>
    <cfRule type="containsText" dxfId="1278" priority="1536" operator="containsText" text="On Track to be Achieved">
      <formula>NOT(ISERROR(SEARCH("On Track to be Achieved",I72)))</formula>
    </cfRule>
    <cfRule type="containsText" dxfId="1277" priority="1537" operator="containsText" text="Fully Achieved">
      <formula>NOT(ISERROR(SEARCH("Fully Achieved",I72)))</formula>
    </cfRule>
    <cfRule type="containsText" dxfId="1276" priority="1538" operator="containsText" text="Update not Provided">
      <formula>NOT(ISERROR(SEARCH("Update not Provided",I72)))</formula>
    </cfRule>
    <cfRule type="containsText" dxfId="1275" priority="1539" operator="containsText" text="Not yet due">
      <formula>NOT(ISERROR(SEARCH("Not yet due",I72)))</formula>
    </cfRule>
    <cfRule type="containsText" dxfId="1274" priority="1540" operator="containsText" text="Completed Behind Schedule">
      <formula>NOT(ISERROR(SEARCH("Completed Behind Schedule",I72)))</formula>
    </cfRule>
    <cfRule type="containsText" dxfId="1273" priority="1541" operator="containsText" text="Off Target">
      <formula>NOT(ISERROR(SEARCH("Off Target",I72)))</formula>
    </cfRule>
    <cfRule type="containsText" dxfId="1272" priority="1542" operator="containsText" text="In Danger of Falling Behind Target">
      <formula>NOT(ISERROR(SEARCH("In Danger of Falling Behind Target",I72)))</formula>
    </cfRule>
    <cfRule type="containsText" dxfId="1271" priority="1543" operator="containsText" text="On Track to be Achieved">
      <formula>NOT(ISERROR(SEARCH("On Track to be Achieved",I72)))</formula>
    </cfRule>
    <cfRule type="containsText" dxfId="1270" priority="1544" operator="containsText" text="Fully Achieved">
      <formula>NOT(ISERROR(SEARCH("Fully Achieved",I72)))</formula>
    </cfRule>
    <cfRule type="containsText" dxfId="1269" priority="1545" operator="containsText" text="Fully Achieved">
      <formula>NOT(ISERROR(SEARCH("Fully Achieved",I72)))</formula>
    </cfRule>
    <cfRule type="containsText" dxfId="1268" priority="1546" operator="containsText" text="Fully Achieved">
      <formula>NOT(ISERROR(SEARCH("Fully Achieved",I72)))</formula>
    </cfRule>
    <cfRule type="containsText" dxfId="1267" priority="1547" operator="containsText" text="Deferred">
      <formula>NOT(ISERROR(SEARCH("Deferred",I72)))</formula>
    </cfRule>
    <cfRule type="containsText" dxfId="1266" priority="1548" operator="containsText" text="Deleted">
      <formula>NOT(ISERROR(SEARCH("Deleted",I72)))</formula>
    </cfRule>
    <cfRule type="containsText" dxfId="1265" priority="1549" operator="containsText" text="In Danger of Falling Behind Target">
      <formula>NOT(ISERROR(SEARCH("In Danger of Falling Behind Target",I72)))</formula>
    </cfRule>
    <cfRule type="containsText" dxfId="1264" priority="1550" operator="containsText" text="Not yet due">
      <formula>NOT(ISERROR(SEARCH("Not yet due",I72)))</formula>
    </cfRule>
    <cfRule type="containsText" dxfId="1263" priority="1551" operator="containsText" text="Update not Provided">
      <formula>NOT(ISERROR(SEARCH("Update not Provided",I72)))</formula>
    </cfRule>
  </conditionalFormatting>
  <conditionalFormatting sqref="I79:I81">
    <cfRule type="containsText" dxfId="1262" priority="1480" operator="containsText" text="On track to be achieved">
      <formula>NOT(ISERROR(SEARCH("On track to be achieved",I79)))</formula>
    </cfRule>
    <cfRule type="containsText" dxfId="1261" priority="1481" operator="containsText" text="Deferred">
      <formula>NOT(ISERROR(SEARCH("Deferred",I79)))</formula>
    </cfRule>
    <cfRule type="containsText" dxfId="1260" priority="1482" operator="containsText" text="Deleted">
      <formula>NOT(ISERROR(SEARCH("Deleted",I79)))</formula>
    </cfRule>
    <cfRule type="containsText" dxfId="1259" priority="1483" operator="containsText" text="In Danger of Falling Behind Target">
      <formula>NOT(ISERROR(SEARCH("In Danger of Falling Behind Target",I79)))</formula>
    </cfRule>
    <cfRule type="containsText" dxfId="1258" priority="1484" operator="containsText" text="Not yet due">
      <formula>NOT(ISERROR(SEARCH("Not yet due",I79)))</formula>
    </cfRule>
    <cfRule type="containsText" dxfId="1257" priority="1485" operator="containsText" text="Update not Provided">
      <formula>NOT(ISERROR(SEARCH("Update not Provided",I79)))</formula>
    </cfRule>
    <cfRule type="containsText" dxfId="1256" priority="1486" operator="containsText" text="Not yet due">
      <formula>NOT(ISERROR(SEARCH("Not yet due",I79)))</formula>
    </cfRule>
    <cfRule type="containsText" dxfId="1255" priority="1487" operator="containsText" text="Completed Behind Schedule">
      <formula>NOT(ISERROR(SEARCH("Completed Behind Schedule",I79)))</formula>
    </cfRule>
    <cfRule type="containsText" dxfId="1254" priority="1488" operator="containsText" text="Off Target">
      <formula>NOT(ISERROR(SEARCH("Off Target",I79)))</formula>
    </cfRule>
    <cfRule type="containsText" dxfId="1253" priority="1489" operator="containsText" text="On Track to be Achieved">
      <formula>NOT(ISERROR(SEARCH("On Track to be Achieved",I79)))</formula>
    </cfRule>
    <cfRule type="containsText" dxfId="1252" priority="1490" operator="containsText" text="Fully Achieved">
      <formula>NOT(ISERROR(SEARCH("Fully Achieved",I79)))</formula>
    </cfRule>
    <cfRule type="containsText" dxfId="1251" priority="1491" operator="containsText" text="Not yet due">
      <formula>NOT(ISERROR(SEARCH("Not yet due",I79)))</formula>
    </cfRule>
    <cfRule type="containsText" dxfId="1250" priority="1492" operator="containsText" text="Not Yet Due">
      <formula>NOT(ISERROR(SEARCH("Not Yet Due",I79)))</formula>
    </cfRule>
    <cfRule type="containsText" dxfId="1249" priority="1493" operator="containsText" text="Deferred">
      <formula>NOT(ISERROR(SEARCH("Deferred",I79)))</formula>
    </cfRule>
    <cfRule type="containsText" dxfId="1248" priority="1494" operator="containsText" text="Deleted">
      <formula>NOT(ISERROR(SEARCH("Deleted",I79)))</formula>
    </cfRule>
    <cfRule type="containsText" dxfId="1247" priority="1495" operator="containsText" text="In Danger of Falling Behind Target">
      <formula>NOT(ISERROR(SEARCH("In Danger of Falling Behind Target",I79)))</formula>
    </cfRule>
    <cfRule type="containsText" dxfId="1246" priority="1496" operator="containsText" text="Not yet due">
      <formula>NOT(ISERROR(SEARCH("Not yet due",I79)))</formula>
    </cfRule>
    <cfRule type="containsText" dxfId="1245" priority="1497" operator="containsText" text="Completed Behind Schedule">
      <formula>NOT(ISERROR(SEARCH("Completed Behind Schedule",I79)))</formula>
    </cfRule>
    <cfRule type="containsText" dxfId="1244" priority="1498" operator="containsText" text="Off Target">
      <formula>NOT(ISERROR(SEARCH("Off Target",I79)))</formula>
    </cfRule>
    <cfRule type="containsText" dxfId="1243" priority="1499" operator="containsText" text="In Danger of Falling Behind Target">
      <formula>NOT(ISERROR(SEARCH("In Danger of Falling Behind Target",I79)))</formula>
    </cfRule>
    <cfRule type="containsText" dxfId="1242" priority="1500" operator="containsText" text="On Track to be Achieved">
      <formula>NOT(ISERROR(SEARCH("On Track to be Achieved",I79)))</formula>
    </cfRule>
    <cfRule type="containsText" dxfId="1241" priority="1501" operator="containsText" text="Fully Achieved">
      <formula>NOT(ISERROR(SEARCH("Fully Achieved",I79)))</formula>
    </cfRule>
    <cfRule type="containsText" dxfId="1240" priority="1502" operator="containsText" text="Update not Provided">
      <formula>NOT(ISERROR(SEARCH("Update not Provided",I79)))</formula>
    </cfRule>
    <cfRule type="containsText" dxfId="1239" priority="1503" operator="containsText" text="Not yet due">
      <formula>NOT(ISERROR(SEARCH("Not yet due",I79)))</formula>
    </cfRule>
    <cfRule type="containsText" dxfId="1238" priority="1504" operator="containsText" text="Completed Behind Schedule">
      <formula>NOT(ISERROR(SEARCH("Completed Behind Schedule",I79)))</formula>
    </cfRule>
    <cfRule type="containsText" dxfId="1237" priority="1505" operator="containsText" text="Off Target">
      <formula>NOT(ISERROR(SEARCH("Off Target",I79)))</formula>
    </cfRule>
    <cfRule type="containsText" dxfId="1236" priority="1506" operator="containsText" text="In Danger of Falling Behind Target">
      <formula>NOT(ISERROR(SEARCH("In Danger of Falling Behind Target",I79)))</formula>
    </cfRule>
    <cfRule type="containsText" dxfId="1235" priority="1507" operator="containsText" text="On Track to be Achieved">
      <formula>NOT(ISERROR(SEARCH("On Track to be Achieved",I79)))</formula>
    </cfRule>
    <cfRule type="containsText" dxfId="1234" priority="1508" operator="containsText" text="Fully Achieved">
      <formula>NOT(ISERROR(SEARCH("Fully Achieved",I79)))</formula>
    </cfRule>
    <cfRule type="containsText" dxfId="1233" priority="1509" operator="containsText" text="Fully Achieved">
      <formula>NOT(ISERROR(SEARCH("Fully Achieved",I79)))</formula>
    </cfRule>
    <cfRule type="containsText" dxfId="1232" priority="1510" operator="containsText" text="Fully Achieved">
      <formula>NOT(ISERROR(SEARCH("Fully Achieved",I79)))</formula>
    </cfRule>
    <cfRule type="containsText" dxfId="1231" priority="1511" operator="containsText" text="Deferred">
      <formula>NOT(ISERROR(SEARCH("Deferred",I79)))</formula>
    </cfRule>
    <cfRule type="containsText" dxfId="1230" priority="1512" operator="containsText" text="Deleted">
      <formula>NOT(ISERROR(SEARCH("Deleted",I79)))</formula>
    </cfRule>
    <cfRule type="containsText" dxfId="1229" priority="1513" operator="containsText" text="In Danger of Falling Behind Target">
      <formula>NOT(ISERROR(SEARCH("In Danger of Falling Behind Target",I79)))</formula>
    </cfRule>
    <cfRule type="containsText" dxfId="1228" priority="1514" operator="containsText" text="Not yet due">
      <formula>NOT(ISERROR(SEARCH("Not yet due",I79)))</formula>
    </cfRule>
    <cfRule type="containsText" dxfId="1227" priority="1515" operator="containsText" text="Update not Provided">
      <formula>NOT(ISERROR(SEARCH("Update not Provided",I79)))</formula>
    </cfRule>
  </conditionalFormatting>
  <conditionalFormatting sqref="I82">
    <cfRule type="containsText" dxfId="1226" priority="1444" operator="containsText" text="On track to be achieved">
      <formula>NOT(ISERROR(SEARCH("On track to be achieved",I82)))</formula>
    </cfRule>
    <cfRule type="containsText" dxfId="1225" priority="1445" operator="containsText" text="Deferred">
      <formula>NOT(ISERROR(SEARCH("Deferred",I82)))</formula>
    </cfRule>
    <cfRule type="containsText" dxfId="1224" priority="1446" operator="containsText" text="Deleted">
      <formula>NOT(ISERROR(SEARCH("Deleted",I82)))</formula>
    </cfRule>
    <cfRule type="containsText" dxfId="1223" priority="1447" operator="containsText" text="In Danger of Falling Behind Target">
      <formula>NOT(ISERROR(SEARCH("In Danger of Falling Behind Target",I82)))</formula>
    </cfRule>
    <cfRule type="containsText" dxfId="1222" priority="1448" operator="containsText" text="Not yet due">
      <formula>NOT(ISERROR(SEARCH("Not yet due",I82)))</formula>
    </cfRule>
    <cfRule type="containsText" dxfId="1221" priority="1449" operator="containsText" text="Update not Provided">
      <formula>NOT(ISERROR(SEARCH("Update not Provided",I82)))</formula>
    </cfRule>
    <cfRule type="containsText" dxfId="1220" priority="1450" operator="containsText" text="Not yet due">
      <formula>NOT(ISERROR(SEARCH("Not yet due",I82)))</formula>
    </cfRule>
    <cfRule type="containsText" dxfId="1219" priority="1451" operator="containsText" text="Completed Behind Schedule">
      <formula>NOT(ISERROR(SEARCH("Completed Behind Schedule",I82)))</formula>
    </cfRule>
    <cfRule type="containsText" dxfId="1218" priority="1452" operator="containsText" text="Off Target">
      <formula>NOT(ISERROR(SEARCH("Off Target",I82)))</formula>
    </cfRule>
    <cfRule type="containsText" dxfId="1217" priority="1453" operator="containsText" text="On Track to be Achieved">
      <formula>NOT(ISERROR(SEARCH("On Track to be Achieved",I82)))</formula>
    </cfRule>
    <cfRule type="containsText" dxfId="1216" priority="1454" operator="containsText" text="Fully Achieved">
      <formula>NOT(ISERROR(SEARCH("Fully Achieved",I82)))</formula>
    </cfRule>
    <cfRule type="containsText" dxfId="1215" priority="1455" operator="containsText" text="Not yet due">
      <formula>NOT(ISERROR(SEARCH("Not yet due",I82)))</formula>
    </cfRule>
    <cfRule type="containsText" dxfId="1214" priority="1456" operator="containsText" text="Not Yet Due">
      <formula>NOT(ISERROR(SEARCH("Not Yet Due",I82)))</formula>
    </cfRule>
    <cfRule type="containsText" dxfId="1213" priority="1457" operator="containsText" text="Deferred">
      <formula>NOT(ISERROR(SEARCH("Deferred",I82)))</formula>
    </cfRule>
    <cfRule type="containsText" dxfId="1212" priority="1458" operator="containsText" text="Deleted">
      <formula>NOT(ISERROR(SEARCH("Deleted",I82)))</formula>
    </cfRule>
    <cfRule type="containsText" dxfId="1211" priority="1459" operator="containsText" text="In Danger of Falling Behind Target">
      <formula>NOT(ISERROR(SEARCH("In Danger of Falling Behind Target",I82)))</formula>
    </cfRule>
    <cfRule type="containsText" dxfId="1210" priority="1460" operator="containsText" text="Not yet due">
      <formula>NOT(ISERROR(SEARCH("Not yet due",I82)))</formula>
    </cfRule>
    <cfRule type="containsText" dxfId="1209" priority="1461" operator="containsText" text="Completed Behind Schedule">
      <formula>NOT(ISERROR(SEARCH("Completed Behind Schedule",I82)))</formula>
    </cfRule>
    <cfRule type="containsText" dxfId="1208" priority="1462" operator="containsText" text="Off Target">
      <formula>NOT(ISERROR(SEARCH("Off Target",I82)))</formula>
    </cfRule>
    <cfRule type="containsText" dxfId="1207" priority="1463" operator="containsText" text="In Danger of Falling Behind Target">
      <formula>NOT(ISERROR(SEARCH("In Danger of Falling Behind Target",I82)))</formula>
    </cfRule>
    <cfRule type="containsText" dxfId="1206" priority="1464" operator="containsText" text="On Track to be Achieved">
      <formula>NOT(ISERROR(SEARCH("On Track to be Achieved",I82)))</formula>
    </cfRule>
    <cfRule type="containsText" dxfId="1205" priority="1465" operator="containsText" text="Fully Achieved">
      <formula>NOT(ISERROR(SEARCH("Fully Achieved",I82)))</formula>
    </cfRule>
    <cfRule type="containsText" dxfId="1204" priority="1466" operator="containsText" text="Update not Provided">
      <formula>NOT(ISERROR(SEARCH("Update not Provided",I82)))</formula>
    </cfRule>
    <cfRule type="containsText" dxfId="1203" priority="1467" operator="containsText" text="Not yet due">
      <formula>NOT(ISERROR(SEARCH("Not yet due",I82)))</formula>
    </cfRule>
    <cfRule type="containsText" dxfId="1202" priority="1468" operator="containsText" text="Completed Behind Schedule">
      <formula>NOT(ISERROR(SEARCH("Completed Behind Schedule",I82)))</formula>
    </cfRule>
    <cfRule type="containsText" dxfId="1201" priority="1469" operator="containsText" text="Off Target">
      <formula>NOT(ISERROR(SEARCH("Off Target",I82)))</formula>
    </cfRule>
    <cfRule type="containsText" dxfId="1200" priority="1470" operator="containsText" text="In Danger of Falling Behind Target">
      <formula>NOT(ISERROR(SEARCH("In Danger of Falling Behind Target",I82)))</formula>
    </cfRule>
    <cfRule type="containsText" dxfId="1199" priority="1471" operator="containsText" text="On Track to be Achieved">
      <formula>NOT(ISERROR(SEARCH("On Track to be Achieved",I82)))</formula>
    </cfRule>
    <cfRule type="containsText" dxfId="1198" priority="1472" operator="containsText" text="Fully Achieved">
      <formula>NOT(ISERROR(SEARCH("Fully Achieved",I82)))</formula>
    </cfRule>
    <cfRule type="containsText" dxfId="1197" priority="1473" operator="containsText" text="Fully Achieved">
      <formula>NOT(ISERROR(SEARCH("Fully Achieved",I82)))</formula>
    </cfRule>
    <cfRule type="containsText" dxfId="1196" priority="1474" operator="containsText" text="Fully Achieved">
      <formula>NOT(ISERROR(SEARCH("Fully Achieved",I82)))</formula>
    </cfRule>
    <cfRule type="containsText" dxfId="1195" priority="1475" operator="containsText" text="Deferred">
      <formula>NOT(ISERROR(SEARCH("Deferred",I82)))</formula>
    </cfRule>
    <cfRule type="containsText" dxfId="1194" priority="1476" operator="containsText" text="Deleted">
      <formula>NOT(ISERROR(SEARCH("Deleted",I82)))</formula>
    </cfRule>
    <cfRule type="containsText" dxfId="1193" priority="1477" operator="containsText" text="In Danger of Falling Behind Target">
      <formula>NOT(ISERROR(SEARCH("In Danger of Falling Behind Target",I82)))</formula>
    </cfRule>
    <cfRule type="containsText" dxfId="1192" priority="1478" operator="containsText" text="Not yet due">
      <formula>NOT(ISERROR(SEARCH("Not yet due",I82)))</formula>
    </cfRule>
    <cfRule type="containsText" dxfId="1191" priority="1479" operator="containsText" text="Update not Provided">
      <formula>NOT(ISERROR(SEARCH("Update not Provided",I82)))</formula>
    </cfRule>
  </conditionalFormatting>
  <conditionalFormatting sqref="I84:I88">
    <cfRule type="containsText" dxfId="1190" priority="1408" operator="containsText" text="On track to be achieved">
      <formula>NOT(ISERROR(SEARCH("On track to be achieved",I84)))</formula>
    </cfRule>
    <cfRule type="containsText" dxfId="1189" priority="1409" operator="containsText" text="Deferred">
      <formula>NOT(ISERROR(SEARCH("Deferred",I84)))</formula>
    </cfRule>
    <cfRule type="containsText" dxfId="1188" priority="1410" operator="containsText" text="Deleted">
      <formula>NOT(ISERROR(SEARCH("Deleted",I84)))</formula>
    </cfRule>
    <cfRule type="containsText" dxfId="1187" priority="1411" operator="containsText" text="In Danger of Falling Behind Target">
      <formula>NOT(ISERROR(SEARCH("In Danger of Falling Behind Target",I84)))</formula>
    </cfRule>
    <cfRule type="containsText" dxfId="1186" priority="1412" operator="containsText" text="Not yet due">
      <formula>NOT(ISERROR(SEARCH("Not yet due",I84)))</formula>
    </cfRule>
    <cfRule type="containsText" dxfId="1185" priority="1413" operator="containsText" text="Update not Provided">
      <formula>NOT(ISERROR(SEARCH("Update not Provided",I84)))</formula>
    </cfRule>
    <cfRule type="containsText" dxfId="1184" priority="1414" operator="containsText" text="Not yet due">
      <formula>NOT(ISERROR(SEARCH("Not yet due",I84)))</formula>
    </cfRule>
    <cfRule type="containsText" dxfId="1183" priority="1415" operator="containsText" text="Completed Behind Schedule">
      <formula>NOT(ISERROR(SEARCH("Completed Behind Schedule",I84)))</formula>
    </cfRule>
    <cfRule type="containsText" dxfId="1182" priority="1416" operator="containsText" text="Off Target">
      <formula>NOT(ISERROR(SEARCH("Off Target",I84)))</formula>
    </cfRule>
    <cfRule type="containsText" dxfId="1181" priority="1417" operator="containsText" text="On Track to be Achieved">
      <formula>NOT(ISERROR(SEARCH("On Track to be Achieved",I84)))</formula>
    </cfRule>
    <cfRule type="containsText" dxfId="1180" priority="1418" operator="containsText" text="Fully Achieved">
      <formula>NOT(ISERROR(SEARCH("Fully Achieved",I84)))</formula>
    </cfRule>
    <cfRule type="containsText" dxfId="1179" priority="1419" operator="containsText" text="Not yet due">
      <formula>NOT(ISERROR(SEARCH("Not yet due",I84)))</formula>
    </cfRule>
    <cfRule type="containsText" dxfId="1178" priority="1420" operator="containsText" text="Not Yet Due">
      <formula>NOT(ISERROR(SEARCH("Not Yet Due",I84)))</formula>
    </cfRule>
    <cfRule type="containsText" dxfId="1177" priority="1421" operator="containsText" text="Deferred">
      <formula>NOT(ISERROR(SEARCH("Deferred",I84)))</formula>
    </cfRule>
    <cfRule type="containsText" dxfId="1176" priority="1422" operator="containsText" text="Deleted">
      <formula>NOT(ISERROR(SEARCH("Deleted",I84)))</formula>
    </cfRule>
    <cfRule type="containsText" dxfId="1175" priority="1423" operator="containsText" text="In Danger of Falling Behind Target">
      <formula>NOT(ISERROR(SEARCH("In Danger of Falling Behind Target",I84)))</formula>
    </cfRule>
    <cfRule type="containsText" dxfId="1174" priority="1424" operator="containsText" text="Not yet due">
      <formula>NOT(ISERROR(SEARCH("Not yet due",I84)))</formula>
    </cfRule>
    <cfRule type="containsText" dxfId="1173" priority="1425" operator="containsText" text="Completed Behind Schedule">
      <formula>NOT(ISERROR(SEARCH("Completed Behind Schedule",I84)))</formula>
    </cfRule>
    <cfRule type="containsText" dxfId="1172" priority="1426" operator="containsText" text="Off Target">
      <formula>NOT(ISERROR(SEARCH("Off Target",I84)))</formula>
    </cfRule>
    <cfRule type="containsText" dxfId="1171" priority="1427" operator="containsText" text="In Danger of Falling Behind Target">
      <formula>NOT(ISERROR(SEARCH("In Danger of Falling Behind Target",I84)))</formula>
    </cfRule>
    <cfRule type="containsText" dxfId="1170" priority="1428" operator="containsText" text="On Track to be Achieved">
      <formula>NOT(ISERROR(SEARCH("On Track to be Achieved",I84)))</formula>
    </cfRule>
    <cfRule type="containsText" dxfId="1169" priority="1429" operator="containsText" text="Fully Achieved">
      <formula>NOT(ISERROR(SEARCH("Fully Achieved",I84)))</formula>
    </cfRule>
    <cfRule type="containsText" dxfId="1168" priority="1430" operator="containsText" text="Update not Provided">
      <formula>NOT(ISERROR(SEARCH("Update not Provided",I84)))</formula>
    </cfRule>
    <cfRule type="containsText" dxfId="1167" priority="1431" operator="containsText" text="Not yet due">
      <formula>NOT(ISERROR(SEARCH("Not yet due",I84)))</formula>
    </cfRule>
    <cfRule type="containsText" dxfId="1166" priority="1432" operator="containsText" text="Completed Behind Schedule">
      <formula>NOT(ISERROR(SEARCH("Completed Behind Schedule",I84)))</formula>
    </cfRule>
    <cfRule type="containsText" dxfId="1165" priority="1433" operator="containsText" text="Off Target">
      <formula>NOT(ISERROR(SEARCH("Off Target",I84)))</formula>
    </cfRule>
    <cfRule type="containsText" dxfId="1164" priority="1434" operator="containsText" text="In Danger of Falling Behind Target">
      <formula>NOT(ISERROR(SEARCH("In Danger of Falling Behind Target",I84)))</formula>
    </cfRule>
    <cfRule type="containsText" dxfId="1163" priority="1435" operator="containsText" text="On Track to be Achieved">
      <formula>NOT(ISERROR(SEARCH("On Track to be Achieved",I84)))</formula>
    </cfRule>
    <cfRule type="containsText" dxfId="1162" priority="1436" operator="containsText" text="Fully Achieved">
      <formula>NOT(ISERROR(SEARCH("Fully Achieved",I84)))</formula>
    </cfRule>
    <cfRule type="containsText" dxfId="1161" priority="1437" operator="containsText" text="Fully Achieved">
      <formula>NOT(ISERROR(SEARCH("Fully Achieved",I84)))</formula>
    </cfRule>
    <cfRule type="containsText" dxfId="1160" priority="1438" operator="containsText" text="Fully Achieved">
      <formula>NOT(ISERROR(SEARCH("Fully Achieved",I84)))</formula>
    </cfRule>
    <cfRule type="containsText" dxfId="1159" priority="1439" operator="containsText" text="Deferred">
      <formula>NOT(ISERROR(SEARCH("Deferred",I84)))</formula>
    </cfRule>
    <cfRule type="containsText" dxfId="1158" priority="1440" operator="containsText" text="Deleted">
      <formula>NOT(ISERROR(SEARCH("Deleted",I84)))</formula>
    </cfRule>
    <cfRule type="containsText" dxfId="1157" priority="1441" operator="containsText" text="In Danger of Falling Behind Target">
      <formula>NOT(ISERROR(SEARCH("In Danger of Falling Behind Target",I84)))</formula>
    </cfRule>
    <cfRule type="containsText" dxfId="1156" priority="1442" operator="containsText" text="Not yet due">
      <formula>NOT(ISERROR(SEARCH("Not yet due",I84)))</formula>
    </cfRule>
    <cfRule type="containsText" dxfId="1155" priority="1443" operator="containsText" text="Update not Provided">
      <formula>NOT(ISERROR(SEARCH("Update not Provided",I84)))</formula>
    </cfRule>
  </conditionalFormatting>
  <conditionalFormatting sqref="I89:I91">
    <cfRule type="containsText" dxfId="1154" priority="1372" operator="containsText" text="On track to be achieved">
      <formula>NOT(ISERROR(SEARCH("On track to be achieved",I89)))</formula>
    </cfRule>
    <cfRule type="containsText" dxfId="1153" priority="1373" operator="containsText" text="Deferred">
      <formula>NOT(ISERROR(SEARCH("Deferred",I89)))</formula>
    </cfRule>
    <cfRule type="containsText" dxfId="1152" priority="1374" operator="containsText" text="Deleted">
      <formula>NOT(ISERROR(SEARCH("Deleted",I89)))</formula>
    </cfRule>
    <cfRule type="containsText" dxfId="1151" priority="1375" operator="containsText" text="In Danger of Falling Behind Target">
      <formula>NOT(ISERROR(SEARCH("In Danger of Falling Behind Target",I89)))</formula>
    </cfRule>
    <cfRule type="containsText" dxfId="1150" priority="1376" operator="containsText" text="Not yet due">
      <formula>NOT(ISERROR(SEARCH("Not yet due",I89)))</formula>
    </cfRule>
    <cfRule type="containsText" dxfId="1149" priority="1377" operator="containsText" text="Update not Provided">
      <formula>NOT(ISERROR(SEARCH("Update not Provided",I89)))</formula>
    </cfRule>
    <cfRule type="containsText" dxfId="1148" priority="1378" operator="containsText" text="Not yet due">
      <formula>NOT(ISERROR(SEARCH("Not yet due",I89)))</formula>
    </cfRule>
    <cfRule type="containsText" dxfId="1147" priority="1379" operator="containsText" text="Completed Behind Schedule">
      <formula>NOT(ISERROR(SEARCH("Completed Behind Schedule",I89)))</formula>
    </cfRule>
    <cfRule type="containsText" dxfId="1146" priority="1380" operator="containsText" text="Off Target">
      <formula>NOT(ISERROR(SEARCH("Off Target",I89)))</formula>
    </cfRule>
    <cfRule type="containsText" dxfId="1145" priority="1381" operator="containsText" text="On Track to be Achieved">
      <formula>NOT(ISERROR(SEARCH("On Track to be Achieved",I89)))</formula>
    </cfRule>
    <cfRule type="containsText" dxfId="1144" priority="1382" operator="containsText" text="Fully Achieved">
      <formula>NOT(ISERROR(SEARCH("Fully Achieved",I89)))</formula>
    </cfRule>
    <cfRule type="containsText" dxfId="1143" priority="1383" operator="containsText" text="Not yet due">
      <formula>NOT(ISERROR(SEARCH("Not yet due",I89)))</formula>
    </cfRule>
    <cfRule type="containsText" dxfId="1142" priority="1384" operator="containsText" text="Not Yet Due">
      <formula>NOT(ISERROR(SEARCH("Not Yet Due",I89)))</formula>
    </cfRule>
    <cfRule type="containsText" dxfId="1141" priority="1385" operator="containsText" text="Deferred">
      <formula>NOT(ISERROR(SEARCH("Deferred",I89)))</formula>
    </cfRule>
    <cfRule type="containsText" dxfId="1140" priority="1386" operator="containsText" text="Deleted">
      <formula>NOT(ISERROR(SEARCH("Deleted",I89)))</formula>
    </cfRule>
    <cfRule type="containsText" dxfId="1139" priority="1387" operator="containsText" text="In Danger of Falling Behind Target">
      <formula>NOT(ISERROR(SEARCH("In Danger of Falling Behind Target",I89)))</formula>
    </cfRule>
    <cfRule type="containsText" dxfId="1138" priority="1388" operator="containsText" text="Not yet due">
      <formula>NOT(ISERROR(SEARCH("Not yet due",I89)))</formula>
    </cfRule>
    <cfRule type="containsText" dxfId="1137" priority="1389" operator="containsText" text="Completed Behind Schedule">
      <formula>NOT(ISERROR(SEARCH("Completed Behind Schedule",I89)))</formula>
    </cfRule>
    <cfRule type="containsText" dxfId="1136" priority="1390" operator="containsText" text="Off Target">
      <formula>NOT(ISERROR(SEARCH("Off Target",I89)))</formula>
    </cfRule>
    <cfRule type="containsText" dxfId="1135" priority="1391" operator="containsText" text="In Danger of Falling Behind Target">
      <formula>NOT(ISERROR(SEARCH("In Danger of Falling Behind Target",I89)))</formula>
    </cfRule>
    <cfRule type="containsText" dxfId="1134" priority="1392" operator="containsText" text="On Track to be Achieved">
      <formula>NOT(ISERROR(SEARCH("On Track to be Achieved",I89)))</formula>
    </cfRule>
    <cfRule type="containsText" dxfId="1133" priority="1393" operator="containsText" text="Fully Achieved">
      <formula>NOT(ISERROR(SEARCH("Fully Achieved",I89)))</formula>
    </cfRule>
    <cfRule type="containsText" dxfId="1132" priority="1394" operator="containsText" text="Update not Provided">
      <formula>NOT(ISERROR(SEARCH("Update not Provided",I89)))</formula>
    </cfRule>
    <cfRule type="containsText" dxfId="1131" priority="1395" operator="containsText" text="Not yet due">
      <formula>NOT(ISERROR(SEARCH("Not yet due",I89)))</formula>
    </cfRule>
    <cfRule type="containsText" dxfId="1130" priority="1396" operator="containsText" text="Completed Behind Schedule">
      <formula>NOT(ISERROR(SEARCH("Completed Behind Schedule",I89)))</formula>
    </cfRule>
    <cfRule type="containsText" dxfId="1129" priority="1397" operator="containsText" text="Off Target">
      <formula>NOT(ISERROR(SEARCH("Off Target",I89)))</formula>
    </cfRule>
    <cfRule type="containsText" dxfId="1128" priority="1398" operator="containsText" text="In Danger of Falling Behind Target">
      <formula>NOT(ISERROR(SEARCH("In Danger of Falling Behind Target",I89)))</formula>
    </cfRule>
    <cfRule type="containsText" dxfId="1127" priority="1399" operator="containsText" text="On Track to be Achieved">
      <formula>NOT(ISERROR(SEARCH("On Track to be Achieved",I89)))</formula>
    </cfRule>
    <cfRule type="containsText" dxfId="1126" priority="1400" operator="containsText" text="Fully Achieved">
      <formula>NOT(ISERROR(SEARCH("Fully Achieved",I89)))</formula>
    </cfRule>
    <cfRule type="containsText" dxfId="1125" priority="1401" operator="containsText" text="Fully Achieved">
      <formula>NOT(ISERROR(SEARCH("Fully Achieved",I89)))</formula>
    </cfRule>
    <cfRule type="containsText" dxfId="1124" priority="1402" operator="containsText" text="Fully Achieved">
      <formula>NOT(ISERROR(SEARCH("Fully Achieved",I89)))</formula>
    </cfRule>
    <cfRule type="containsText" dxfId="1123" priority="1403" operator="containsText" text="Deferred">
      <formula>NOT(ISERROR(SEARCH("Deferred",I89)))</formula>
    </cfRule>
    <cfRule type="containsText" dxfId="1122" priority="1404" operator="containsText" text="Deleted">
      <formula>NOT(ISERROR(SEARCH("Deleted",I89)))</formula>
    </cfRule>
    <cfRule type="containsText" dxfId="1121" priority="1405" operator="containsText" text="In Danger of Falling Behind Target">
      <formula>NOT(ISERROR(SEARCH("In Danger of Falling Behind Target",I89)))</formula>
    </cfRule>
    <cfRule type="containsText" dxfId="1120" priority="1406" operator="containsText" text="Not yet due">
      <formula>NOT(ISERROR(SEARCH("Not yet due",I89)))</formula>
    </cfRule>
    <cfRule type="containsText" dxfId="1119" priority="1407" operator="containsText" text="Update not Provided">
      <formula>NOT(ISERROR(SEARCH("Update not Provided",I89)))</formula>
    </cfRule>
  </conditionalFormatting>
  <conditionalFormatting sqref="I92:I96">
    <cfRule type="containsText" dxfId="1118" priority="1336" operator="containsText" text="On track to be achieved">
      <formula>NOT(ISERROR(SEARCH("On track to be achieved",I92)))</formula>
    </cfRule>
    <cfRule type="containsText" dxfId="1117" priority="1337" operator="containsText" text="Deferred">
      <formula>NOT(ISERROR(SEARCH("Deferred",I92)))</formula>
    </cfRule>
    <cfRule type="containsText" dxfId="1116" priority="1338" operator="containsText" text="Deleted">
      <formula>NOT(ISERROR(SEARCH("Deleted",I92)))</formula>
    </cfRule>
    <cfRule type="containsText" dxfId="1115" priority="1339" operator="containsText" text="In Danger of Falling Behind Target">
      <formula>NOT(ISERROR(SEARCH("In Danger of Falling Behind Target",I92)))</formula>
    </cfRule>
    <cfRule type="containsText" dxfId="1114" priority="1340" operator="containsText" text="Not yet due">
      <formula>NOT(ISERROR(SEARCH("Not yet due",I92)))</formula>
    </cfRule>
    <cfRule type="containsText" dxfId="1113" priority="1341" operator="containsText" text="Update not Provided">
      <formula>NOT(ISERROR(SEARCH("Update not Provided",I92)))</formula>
    </cfRule>
    <cfRule type="containsText" dxfId="1112" priority="1342" operator="containsText" text="Not yet due">
      <formula>NOT(ISERROR(SEARCH("Not yet due",I92)))</formula>
    </cfRule>
    <cfRule type="containsText" dxfId="1111" priority="1343" operator="containsText" text="Completed Behind Schedule">
      <formula>NOT(ISERROR(SEARCH("Completed Behind Schedule",I92)))</formula>
    </cfRule>
    <cfRule type="containsText" dxfId="1110" priority="1344" operator="containsText" text="Off Target">
      <formula>NOT(ISERROR(SEARCH("Off Target",I92)))</formula>
    </cfRule>
    <cfRule type="containsText" dxfId="1109" priority="1345" operator="containsText" text="On Track to be Achieved">
      <formula>NOT(ISERROR(SEARCH("On Track to be Achieved",I92)))</formula>
    </cfRule>
    <cfRule type="containsText" dxfId="1108" priority="1346" operator="containsText" text="Fully Achieved">
      <formula>NOT(ISERROR(SEARCH("Fully Achieved",I92)))</formula>
    </cfRule>
    <cfRule type="containsText" dxfId="1107" priority="1347" operator="containsText" text="Not yet due">
      <formula>NOT(ISERROR(SEARCH("Not yet due",I92)))</formula>
    </cfRule>
    <cfRule type="containsText" dxfId="1106" priority="1348" operator="containsText" text="Not Yet Due">
      <formula>NOT(ISERROR(SEARCH("Not Yet Due",I92)))</formula>
    </cfRule>
    <cfRule type="containsText" dxfId="1105" priority="1349" operator="containsText" text="Deferred">
      <formula>NOT(ISERROR(SEARCH("Deferred",I92)))</formula>
    </cfRule>
    <cfRule type="containsText" dxfId="1104" priority="1350" operator="containsText" text="Deleted">
      <formula>NOT(ISERROR(SEARCH("Deleted",I92)))</formula>
    </cfRule>
    <cfRule type="containsText" dxfId="1103" priority="1351" operator="containsText" text="In Danger of Falling Behind Target">
      <formula>NOT(ISERROR(SEARCH("In Danger of Falling Behind Target",I92)))</formula>
    </cfRule>
    <cfRule type="containsText" dxfId="1102" priority="1352" operator="containsText" text="Not yet due">
      <formula>NOT(ISERROR(SEARCH("Not yet due",I92)))</formula>
    </cfRule>
    <cfRule type="containsText" dxfId="1101" priority="1353" operator="containsText" text="Completed Behind Schedule">
      <formula>NOT(ISERROR(SEARCH("Completed Behind Schedule",I92)))</formula>
    </cfRule>
    <cfRule type="containsText" dxfId="1100" priority="1354" operator="containsText" text="Off Target">
      <formula>NOT(ISERROR(SEARCH("Off Target",I92)))</formula>
    </cfRule>
    <cfRule type="containsText" dxfId="1099" priority="1355" operator="containsText" text="In Danger of Falling Behind Target">
      <formula>NOT(ISERROR(SEARCH("In Danger of Falling Behind Target",I92)))</formula>
    </cfRule>
    <cfRule type="containsText" dxfId="1098" priority="1356" operator="containsText" text="On Track to be Achieved">
      <formula>NOT(ISERROR(SEARCH("On Track to be Achieved",I92)))</formula>
    </cfRule>
    <cfRule type="containsText" dxfId="1097" priority="1357" operator="containsText" text="Fully Achieved">
      <formula>NOT(ISERROR(SEARCH("Fully Achieved",I92)))</formula>
    </cfRule>
    <cfRule type="containsText" dxfId="1096" priority="1358" operator="containsText" text="Update not Provided">
      <formula>NOT(ISERROR(SEARCH("Update not Provided",I92)))</formula>
    </cfRule>
    <cfRule type="containsText" dxfId="1095" priority="1359" operator="containsText" text="Not yet due">
      <formula>NOT(ISERROR(SEARCH("Not yet due",I92)))</formula>
    </cfRule>
    <cfRule type="containsText" dxfId="1094" priority="1360" operator="containsText" text="Completed Behind Schedule">
      <formula>NOT(ISERROR(SEARCH("Completed Behind Schedule",I92)))</formula>
    </cfRule>
    <cfRule type="containsText" dxfId="1093" priority="1361" operator="containsText" text="Off Target">
      <formula>NOT(ISERROR(SEARCH("Off Target",I92)))</formula>
    </cfRule>
    <cfRule type="containsText" dxfId="1092" priority="1362" operator="containsText" text="In Danger of Falling Behind Target">
      <formula>NOT(ISERROR(SEARCH("In Danger of Falling Behind Target",I92)))</formula>
    </cfRule>
    <cfRule type="containsText" dxfId="1091" priority="1363" operator="containsText" text="On Track to be Achieved">
      <formula>NOT(ISERROR(SEARCH("On Track to be Achieved",I92)))</formula>
    </cfRule>
    <cfRule type="containsText" dxfId="1090" priority="1364" operator="containsText" text="Fully Achieved">
      <formula>NOT(ISERROR(SEARCH("Fully Achieved",I92)))</formula>
    </cfRule>
    <cfRule type="containsText" dxfId="1089" priority="1365" operator="containsText" text="Fully Achieved">
      <formula>NOT(ISERROR(SEARCH("Fully Achieved",I92)))</formula>
    </cfRule>
    <cfRule type="containsText" dxfId="1088" priority="1366" operator="containsText" text="Fully Achieved">
      <formula>NOT(ISERROR(SEARCH("Fully Achieved",I92)))</formula>
    </cfRule>
    <cfRule type="containsText" dxfId="1087" priority="1367" operator="containsText" text="Deferred">
      <formula>NOT(ISERROR(SEARCH("Deferred",I92)))</formula>
    </cfRule>
    <cfRule type="containsText" dxfId="1086" priority="1368" operator="containsText" text="Deleted">
      <formula>NOT(ISERROR(SEARCH("Deleted",I92)))</formula>
    </cfRule>
    <cfRule type="containsText" dxfId="1085" priority="1369" operator="containsText" text="In Danger of Falling Behind Target">
      <formula>NOT(ISERROR(SEARCH("In Danger of Falling Behind Target",I92)))</formula>
    </cfRule>
    <cfRule type="containsText" dxfId="1084" priority="1370" operator="containsText" text="Not yet due">
      <formula>NOT(ISERROR(SEARCH("Not yet due",I92)))</formula>
    </cfRule>
    <cfRule type="containsText" dxfId="1083" priority="1371" operator="containsText" text="Update not Provided">
      <formula>NOT(ISERROR(SEARCH("Update not Provided",I92)))</formula>
    </cfRule>
  </conditionalFormatting>
  <conditionalFormatting sqref="I97:I98">
    <cfRule type="containsText" dxfId="1082" priority="1300" operator="containsText" text="On track to be achieved">
      <formula>NOT(ISERROR(SEARCH("On track to be achieved",I97)))</formula>
    </cfRule>
    <cfRule type="containsText" dxfId="1081" priority="1301" operator="containsText" text="Deferred">
      <formula>NOT(ISERROR(SEARCH("Deferred",I97)))</formula>
    </cfRule>
    <cfRule type="containsText" dxfId="1080" priority="1302" operator="containsText" text="Deleted">
      <formula>NOT(ISERROR(SEARCH("Deleted",I97)))</formula>
    </cfRule>
    <cfRule type="containsText" dxfId="1079" priority="1303" operator="containsText" text="In Danger of Falling Behind Target">
      <formula>NOT(ISERROR(SEARCH("In Danger of Falling Behind Target",I97)))</formula>
    </cfRule>
    <cfRule type="containsText" dxfId="1078" priority="1304" operator="containsText" text="Not yet due">
      <formula>NOT(ISERROR(SEARCH("Not yet due",I97)))</formula>
    </cfRule>
    <cfRule type="containsText" dxfId="1077" priority="1305" operator="containsText" text="Update not Provided">
      <formula>NOT(ISERROR(SEARCH("Update not Provided",I97)))</formula>
    </cfRule>
    <cfRule type="containsText" dxfId="1076" priority="1306" operator="containsText" text="Not yet due">
      <formula>NOT(ISERROR(SEARCH("Not yet due",I97)))</formula>
    </cfRule>
    <cfRule type="containsText" dxfId="1075" priority="1307" operator="containsText" text="Completed Behind Schedule">
      <formula>NOT(ISERROR(SEARCH("Completed Behind Schedule",I97)))</formula>
    </cfRule>
    <cfRule type="containsText" dxfId="1074" priority="1308" operator="containsText" text="Off Target">
      <formula>NOT(ISERROR(SEARCH("Off Target",I97)))</formula>
    </cfRule>
    <cfRule type="containsText" dxfId="1073" priority="1309" operator="containsText" text="On Track to be Achieved">
      <formula>NOT(ISERROR(SEARCH("On Track to be Achieved",I97)))</formula>
    </cfRule>
    <cfRule type="containsText" dxfId="1072" priority="1310" operator="containsText" text="Fully Achieved">
      <formula>NOT(ISERROR(SEARCH("Fully Achieved",I97)))</formula>
    </cfRule>
    <cfRule type="containsText" dxfId="1071" priority="1311" operator="containsText" text="Not yet due">
      <formula>NOT(ISERROR(SEARCH("Not yet due",I97)))</formula>
    </cfRule>
    <cfRule type="containsText" dxfId="1070" priority="1312" operator="containsText" text="Not Yet Due">
      <formula>NOT(ISERROR(SEARCH("Not Yet Due",I97)))</formula>
    </cfRule>
    <cfRule type="containsText" dxfId="1069" priority="1313" operator="containsText" text="Deferred">
      <formula>NOT(ISERROR(SEARCH("Deferred",I97)))</formula>
    </cfRule>
    <cfRule type="containsText" dxfId="1068" priority="1314" operator="containsText" text="Deleted">
      <formula>NOT(ISERROR(SEARCH("Deleted",I97)))</formula>
    </cfRule>
    <cfRule type="containsText" dxfId="1067" priority="1315" operator="containsText" text="In Danger of Falling Behind Target">
      <formula>NOT(ISERROR(SEARCH("In Danger of Falling Behind Target",I97)))</formula>
    </cfRule>
    <cfRule type="containsText" dxfId="1066" priority="1316" operator="containsText" text="Not yet due">
      <formula>NOT(ISERROR(SEARCH("Not yet due",I97)))</formula>
    </cfRule>
    <cfRule type="containsText" dxfId="1065" priority="1317" operator="containsText" text="Completed Behind Schedule">
      <formula>NOT(ISERROR(SEARCH("Completed Behind Schedule",I97)))</formula>
    </cfRule>
    <cfRule type="containsText" dxfId="1064" priority="1318" operator="containsText" text="Off Target">
      <formula>NOT(ISERROR(SEARCH("Off Target",I97)))</formula>
    </cfRule>
    <cfRule type="containsText" dxfId="1063" priority="1319" operator="containsText" text="In Danger of Falling Behind Target">
      <formula>NOT(ISERROR(SEARCH("In Danger of Falling Behind Target",I97)))</formula>
    </cfRule>
    <cfRule type="containsText" dxfId="1062" priority="1320" operator="containsText" text="On Track to be Achieved">
      <formula>NOT(ISERROR(SEARCH("On Track to be Achieved",I97)))</formula>
    </cfRule>
    <cfRule type="containsText" dxfId="1061" priority="1321" operator="containsText" text="Fully Achieved">
      <formula>NOT(ISERROR(SEARCH("Fully Achieved",I97)))</formula>
    </cfRule>
    <cfRule type="containsText" dxfId="1060" priority="1322" operator="containsText" text="Update not Provided">
      <formula>NOT(ISERROR(SEARCH("Update not Provided",I97)))</formula>
    </cfRule>
    <cfRule type="containsText" dxfId="1059" priority="1323" operator="containsText" text="Not yet due">
      <formula>NOT(ISERROR(SEARCH("Not yet due",I97)))</formula>
    </cfRule>
    <cfRule type="containsText" dxfId="1058" priority="1324" operator="containsText" text="Completed Behind Schedule">
      <formula>NOT(ISERROR(SEARCH("Completed Behind Schedule",I97)))</formula>
    </cfRule>
    <cfRule type="containsText" dxfId="1057" priority="1325" operator="containsText" text="Off Target">
      <formula>NOT(ISERROR(SEARCH("Off Target",I97)))</formula>
    </cfRule>
    <cfRule type="containsText" dxfId="1056" priority="1326" operator="containsText" text="In Danger of Falling Behind Target">
      <formula>NOT(ISERROR(SEARCH("In Danger of Falling Behind Target",I97)))</formula>
    </cfRule>
    <cfRule type="containsText" dxfId="1055" priority="1327" operator="containsText" text="On Track to be Achieved">
      <formula>NOT(ISERROR(SEARCH("On Track to be Achieved",I97)))</formula>
    </cfRule>
    <cfRule type="containsText" dxfId="1054" priority="1328" operator="containsText" text="Fully Achieved">
      <formula>NOT(ISERROR(SEARCH("Fully Achieved",I97)))</formula>
    </cfRule>
    <cfRule type="containsText" dxfId="1053" priority="1329" operator="containsText" text="Fully Achieved">
      <formula>NOT(ISERROR(SEARCH("Fully Achieved",I97)))</formula>
    </cfRule>
    <cfRule type="containsText" dxfId="1052" priority="1330" operator="containsText" text="Fully Achieved">
      <formula>NOT(ISERROR(SEARCH("Fully Achieved",I97)))</formula>
    </cfRule>
    <cfRule type="containsText" dxfId="1051" priority="1331" operator="containsText" text="Deferred">
      <formula>NOT(ISERROR(SEARCH("Deferred",I97)))</formula>
    </cfRule>
    <cfRule type="containsText" dxfId="1050" priority="1332" operator="containsText" text="Deleted">
      <formula>NOT(ISERROR(SEARCH("Deleted",I97)))</formula>
    </cfRule>
    <cfRule type="containsText" dxfId="1049" priority="1333" operator="containsText" text="In Danger of Falling Behind Target">
      <formula>NOT(ISERROR(SEARCH("In Danger of Falling Behind Target",I97)))</formula>
    </cfRule>
    <cfRule type="containsText" dxfId="1048" priority="1334" operator="containsText" text="Not yet due">
      <formula>NOT(ISERROR(SEARCH("Not yet due",I97)))</formula>
    </cfRule>
    <cfRule type="containsText" dxfId="1047" priority="1335" operator="containsText" text="Update not Provided">
      <formula>NOT(ISERROR(SEARCH("Update not Provided",I97)))</formula>
    </cfRule>
  </conditionalFormatting>
  <conditionalFormatting sqref="I99:I109">
    <cfRule type="containsText" dxfId="1046" priority="1264" operator="containsText" text="On track to be achieved">
      <formula>NOT(ISERROR(SEARCH("On track to be achieved",I99)))</formula>
    </cfRule>
    <cfRule type="containsText" dxfId="1045" priority="1265" operator="containsText" text="Deferred">
      <formula>NOT(ISERROR(SEARCH("Deferred",I99)))</formula>
    </cfRule>
    <cfRule type="containsText" dxfId="1044" priority="1266" operator="containsText" text="Deleted">
      <formula>NOT(ISERROR(SEARCH("Deleted",I99)))</formula>
    </cfRule>
    <cfRule type="containsText" dxfId="1043" priority="1267" operator="containsText" text="In Danger of Falling Behind Target">
      <formula>NOT(ISERROR(SEARCH("In Danger of Falling Behind Target",I99)))</formula>
    </cfRule>
    <cfRule type="containsText" dxfId="1042" priority="1268" operator="containsText" text="Not yet due">
      <formula>NOT(ISERROR(SEARCH("Not yet due",I99)))</formula>
    </cfRule>
    <cfRule type="containsText" dxfId="1041" priority="1269" operator="containsText" text="Update not Provided">
      <formula>NOT(ISERROR(SEARCH("Update not Provided",I99)))</formula>
    </cfRule>
    <cfRule type="containsText" dxfId="1040" priority="1270" operator="containsText" text="Not yet due">
      <formula>NOT(ISERROR(SEARCH("Not yet due",I99)))</formula>
    </cfRule>
    <cfRule type="containsText" dxfId="1039" priority="1271" operator="containsText" text="Completed Behind Schedule">
      <formula>NOT(ISERROR(SEARCH("Completed Behind Schedule",I99)))</formula>
    </cfRule>
    <cfRule type="containsText" dxfId="1038" priority="1272" operator="containsText" text="Off Target">
      <formula>NOT(ISERROR(SEARCH("Off Target",I99)))</formula>
    </cfRule>
    <cfRule type="containsText" dxfId="1037" priority="1273" operator="containsText" text="On Track to be Achieved">
      <formula>NOT(ISERROR(SEARCH("On Track to be Achieved",I99)))</formula>
    </cfRule>
    <cfRule type="containsText" dxfId="1036" priority="1274" operator="containsText" text="Fully Achieved">
      <formula>NOT(ISERROR(SEARCH("Fully Achieved",I99)))</formula>
    </cfRule>
    <cfRule type="containsText" dxfId="1035" priority="1275" operator="containsText" text="Not yet due">
      <formula>NOT(ISERROR(SEARCH("Not yet due",I99)))</formula>
    </cfRule>
    <cfRule type="containsText" dxfId="1034" priority="1276" operator="containsText" text="Not Yet Due">
      <formula>NOT(ISERROR(SEARCH("Not Yet Due",I99)))</formula>
    </cfRule>
    <cfRule type="containsText" dxfId="1033" priority="1277" operator="containsText" text="Deferred">
      <formula>NOT(ISERROR(SEARCH("Deferred",I99)))</formula>
    </cfRule>
    <cfRule type="containsText" dxfId="1032" priority="1278" operator="containsText" text="Deleted">
      <formula>NOT(ISERROR(SEARCH("Deleted",I99)))</formula>
    </cfRule>
    <cfRule type="containsText" dxfId="1031" priority="1279" operator="containsText" text="In Danger of Falling Behind Target">
      <formula>NOT(ISERROR(SEARCH("In Danger of Falling Behind Target",I99)))</formula>
    </cfRule>
    <cfRule type="containsText" dxfId="1030" priority="1280" operator="containsText" text="Not yet due">
      <formula>NOT(ISERROR(SEARCH("Not yet due",I99)))</formula>
    </cfRule>
    <cfRule type="containsText" dxfId="1029" priority="1281" operator="containsText" text="Completed Behind Schedule">
      <formula>NOT(ISERROR(SEARCH("Completed Behind Schedule",I99)))</formula>
    </cfRule>
    <cfRule type="containsText" dxfId="1028" priority="1282" operator="containsText" text="Off Target">
      <formula>NOT(ISERROR(SEARCH("Off Target",I99)))</formula>
    </cfRule>
    <cfRule type="containsText" dxfId="1027" priority="1283" operator="containsText" text="In Danger of Falling Behind Target">
      <formula>NOT(ISERROR(SEARCH("In Danger of Falling Behind Target",I99)))</formula>
    </cfRule>
    <cfRule type="containsText" dxfId="1026" priority="1284" operator="containsText" text="On Track to be Achieved">
      <formula>NOT(ISERROR(SEARCH("On Track to be Achieved",I99)))</formula>
    </cfRule>
    <cfRule type="containsText" dxfId="1025" priority="1285" operator="containsText" text="Fully Achieved">
      <formula>NOT(ISERROR(SEARCH("Fully Achieved",I99)))</formula>
    </cfRule>
    <cfRule type="containsText" dxfId="1024" priority="1286" operator="containsText" text="Update not Provided">
      <formula>NOT(ISERROR(SEARCH("Update not Provided",I99)))</formula>
    </cfRule>
    <cfRule type="containsText" dxfId="1023" priority="1287" operator="containsText" text="Not yet due">
      <formula>NOT(ISERROR(SEARCH("Not yet due",I99)))</formula>
    </cfRule>
    <cfRule type="containsText" dxfId="1022" priority="1288" operator="containsText" text="Completed Behind Schedule">
      <formula>NOT(ISERROR(SEARCH("Completed Behind Schedule",I99)))</formula>
    </cfRule>
    <cfRule type="containsText" dxfId="1021" priority="1289" operator="containsText" text="Off Target">
      <formula>NOT(ISERROR(SEARCH("Off Target",I99)))</formula>
    </cfRule>
    <cfRule type="containsText" dxfId="1020" priority="1290" operator="containsText" text="In Danger of Falling Behind Target">
      <formula>NOT(ISERROR(SEARCH("In Danger of Falling Behind Target",I99)))</formula>
    </cfRule>
    <cfRule type="containsText" dxfId="1019" priority="1291" operator="containsText" text="On Track to be Achieved">
      <formula>NOT(ISERROR(SEARCH("On Track to be Achieved",I99)))</formula>
    </cfRule>
    <cfRule type="containsText" dxfId="1018" priority="1292" operator="containsText" text="Fully Achieved">
      <formula>NOT(ISERROR(SEARCH("Fully Achieved",I99)))</formula>
    </cfRule>
    <cfRule type="containsText" dxfId="1017" priority="1293" operator="containsText" text="Fully Achieved">
      <formula>NOT(ISERROR(SEARCH("Fully Achieved",I99)))</formula>
    </cfRule>
    <cfRule type="containsText" dxfId="1016" priority="1294" operator="containsText" text="Fully Achieved">
      <formula>NOT(ISERROR(SEARCH("Fully Achieved",I99)))</formula>
    </cfRule>
    <cfRule type="containsText" dxfId="1015" priority="1295" operator="containsText" text="Deferred">
      <formula>NOT(ISERROR(SEARCH("Deferred",I99)))</formula>
    </cfRule>
    <cfRule type="containsText" dxfId="1014" priority="1296" operator="containsText" text="Deleted">
      <formula>NOT(ISERROR(SEARCH("Deleted",I99)))</formula>
    </cfRule>
    <cfRule type="containsText" dxfId="1013" priority="1297" operator="containsText" text="In Danger of Falling Behind Target">
      <formula>NOT(ISERROR(SEARCH("In Danger of Falling Behind Target",I99)))</formula>
    </cfRule>
    <cfRule type="containsText" dxfId="1012" priority="1298" operator="containsText" text="Not yet due">
      <formula>NOT(ISERROR(SEARCH("Not yet due",I99)))</formula>
    </cfRule>
    <cfRule type="containsText" dxfId="1011" priority="1299" operator="containsText" text="Update not Provided">
      <formula>NOT(ISERROR(SEARCH("Update not Provided",I99)))</formula>
    </cfRule>
  </conditionalFormatting>
  <conditionalFormatting sqref="J3:J110">
    <cfRule type="containsText" dxfId="1010" priority="1189" operator="containsText" text="reasonable tolerance">
      <formula>NOT(ISERROR(SEARCH("reasonable tolerance",J3)))</formula>
    </cfRule>
    <cfRule type="containsText" dxfId="1009" priority="1190" operator="containsText" text="significantly after">
      <formula>NOT(ISERROR(SEARCH("significantly after",J3)))</formula>
    </cfRule>
    <cfRule type="containsText" dxfId="1008" priority="1191" operator="containsText" text="10% tolerance">
      <formula>NOT(ISERROR(SEARCH("10% tolerance",J3)))</formula>
    </cfRule>
  </conditionalFormatting>
  <conditionalFormatting sqref="E4:E6">
    <cfRule type="containsText" dxfId="1007" priority="1153" operator="containsText" text="On track to be achieved">
      <formula>NOT(ISERROR(SEARCH("On track to be achieved",E4)))</formula>
    </cfRule>
    <cfRule type="containsText" dxfId="1006" priority="1154" operator="containsText" text="Deferred">
      <formula>NOT(ISERROR(SEARCH("Deferred",E4)))</formula>
    </cfRule>
    <cfRule type="containsText" dxfId="1005" priority="1155" operator="containsText" text="Deleted">
      <formula>NOT(ISERROR(SEARCH("Deleted",E4)))</formula>
    </cfRule>
    <cfRule type="containsText" dxfId="1004" priority="1156" operator="containsText" text="In Danger of Falling Behind Target">
      <formula>NOT(ISERROR(SEARCH("In Danger of Falling Behind Target",E4)))</formula>
    </cfRule>
    <cfRule type="containsText" dxfId="1003" priority="1157" operator="containsText" text="Not yet due">
      <formula>NOT(ISERROR(SEARCH("Not yet due",E4)))</formula>
    </cfRule>
    <cfRule type="containsText" dxfId="1002" priority="1158" operator="containsText" text="Update not Provided">
      <formula>NOT(ISERROR(SEARCH("Update not Provided",E4)))</formula>
    </cfRule>
    <cfRule type="containsText" dxfId="1001" priority="1159" operator="containsText" text="Not yet due">
      <formula>NOT(ISERROR(SEARCH("Not yet due",E4)))</formula>
    </cfRule>
    <cfRule type="containsText" dxfId="1000" priority="1160" operator="containsText" text="Completed Behind Schedule">
      <formula>NOT(ISERROR(SEARCH("Completed Behind Schedule",E4)))</formula>
    </cfRule>
    <cfRule type="containsText" dxfId="999" priority="1161" operator="containsText" text="Off Target">
      <formula>NOT(ISERROR(SEARCH("Off Target",E4)))</formula>
    </cfRule>
    <cfRule type="containsText" dxfId="998" priority="1162" operator="containsText" text="On Track to be Achieved">
      <formula>NOT(ISERROR(SEARCH("On Track to be Achieved",E4)))</formula>
    </cfRule>
    <cfRule type="containsText" dxfId="997" priority="1163" operator="containsText" text="Fully Achieved">
      <formula>NOT(ISERROR(SEARCH("Fully Achieved",E4)))</formula>
    </cfRule>
    <cfRule type="containsText" dxfId="996" priority="1164" operator="containsText" text="Not yet due">
      <formula>NOT(ISERROR(SEARCH("Not yet due",E4)))</formula>
    </cfRule>
    <cfRule type="containsText" dxfId="995" priority="1165" operator="containsText" text="Not Yet Due">
      <formula>NOT(ISERROR(SEARCH("Not Yet Due",E4)))</formula>
    </cfRule>
    <cfRule type="containsText" dxfId="994" priority="1166" operator="containsText" text="Deferred">
      <formula>NOT(ISERROR(SEARCH("Deferred",E4)))</formula>
    </cfRule>
    <cfRule type="containsText" dxfId="993" priority="1167" operator="containsText" text="Deleted">
      <formula>NOT(ISERROR(SEARCH("Deleted",E4)))</formula>
    </cfRule>
    <cfRule type="containsText" dxfId="992" priority="1168" operator="containsText" text="In Danger of Falling Behind Target">
      <formula>NOT(ISERROR(SEARCH("In Danger of Falling Behind Target",E4)))</formula>
    </cfRule>
    <cfRule type="containsText" dxfId="991" priority="1169" operator="containsText" text="Not yet due">
      <formula>NOT(ISERROR(SEARCH("Not yet due",E4)))</formula>
    </cfRule>
    <cfRule type="containsText" dxfId="990" priority="1170" operator="containsText" text="Completed Behind Schedule">
      <formula>NOT(ISERROR(SEARCH("Completed Behind Schedule",E4)))</formula>
    </cfRule>
    <cfRule type="containsText" dxfId="989" priority="1171" operator="containsText" text="Off Target">
      <formula>NOT(ISERROR(SEARCH("Off Target",E4)))</formula>
    </cfRule>
    <cfRule type="containsText" dxfId="988" priority="1172" operator="containsText" text="In Danger of Falling Behind Target">
      <formula>NOT(ISERROR(SEARCH("In Danger of Falling Behind Target",E4)))</formula>
    </cfRule>
    <cfRule type="containsText" dxfId="987" priority="1173" operator="containsText" text="On Track to be Achieved">
      <formula>NOT(ISERROR(SEARCH("On Track to be Achieved",E4)))</formula>
    </cfRule>
    <cfRule type="containsText" dxfId="986" priority="1174" operator="containsText" text="Fully Achieved">
      <formula>NOT(ISERROR(SEARCH("Fully Achieved",E4)))</formula>
    </cfRule>
    <cfRule type="containsText" dxfId="985" priority="1175" operator="containsText" text="Update not Provided">
      <formula>NOT(ISERROR(SEARCH("Update not Provided",E4)))</formula>
    </cfRule>
    <cfRule type="containsText" dxfId="984" priority="1176" operator="containsText" text="Not yet due">
      <formula>NOT(ISERROR(SEARCH("Not yet due",E4)))</formula>
    </cfRule>
    <cfRule type="containsText" dxfId="983" priority="1177" operator="containsText" text="Completed Behind Schedule">
      <formula>NOT(ISERROR(SEARCH("Completed Behind Schedule",E4)))</formula>
    </cfRule>
    <cfRule type="containsText" dxfId="982" priority="1178" operator="containsText" text="Off Target">
      <formula>NOT(ISERROR(SEARCH("Off Target",E4)))</formula>
    </cfRule>
    <cfRule type="containsText" dxfId="981" priority="1179" operator="containsText" text="In Danger of Falling Behind Target">
      <formula>NOT(ISERROR(SEARCH("In Danger of Falling Behind Target",E4)))</formula>
    </cfRule>
    <cfRule type="containsText" dxfId="980" priority="1180" operator="containsText" text="On Track to be Achieved">
      <formula>NOT(ISERROR(SEARCH("On Track to be Achieved",E4)))</formula>
    </cfRule>
    <cfRule type="containsText" dxfId="979" priority="1181" operator="containsText" text="Fully Achieved">
      <formula>NOT(ISERROR(SEARCH("Fully Achieved",E4)))</formula>
    </cfRule>
    <cfRule type="containsText" dxfId="978" priority="1182" operator="containsText" text="Fully Achieved">
      <formula>NOT(ISERROR(SEARCH("Fully Achieved",E4)))</formula>
    </cfRule>
    <cfRule type="containsText" dxfId="977" priority="1183" operator="containsText" text="Fully Achieved">
      <formula>NOT(ISERROR(SEARCH("Fully Achieved",E4)))</formula>
    </cfRule>
    <cfRule type="containsText" dxfId="976" priority="1184" operator="containsText" text="Deferred">
      <formula>NOT(ISERROR(SEARCH("Deferred",E4)))</formula>
    </cfRule>
    <cfRule type="containsText" dxfId="975" priority="1185" operator="containsText" text="Deleted">
      <formula>NOT(ISERROR(SEARCH("Deleted",E4)))</formula>
    </cfRule>
    <cfRule type="containsText" dxfId="974" priority="1186" operator="containsText" text="In Danger of Falling Behind Target">
      <formula>NOT(ISERROR(SEARCH("In Danger of Falling Behind Target",E4)))</formula>
    </cfRule>
    <cfRule type="containsText" dxfId="973" priority="1187" operator="containsText" text="Not yet due">
      <formula>NOT(ISERROR(SEARCH("Not yet due",E4)))</formula>
    </cfRule>
    <cfRule type="containsText" dxfId="972" priority="1188" operator="containsText" text="Update not Provided">
      <formula>NOT(ISERROR(SEARCH("Update not Provided",E4)))</formula>
    </cfRule>
  </conditionalFormatting>
  <conditionalFormatting sqref="E8">
    <cfRule type="containsText" dxfId="971" priority="1117" operator="containsText" text="On track to be achieved">
      <formula>NOT(ISERROR(SEARCH("On track to be achieved",E8)))</formula>
    </cfRule>
    <cfRule type="containsText" dxfId="970" priority="1118" operator="containsText" text="Deferred">
      <formula>NOT(ISERROR(SEARCH("Deferred",E8)))</formula>
    </cfRule>
    <cfRule type="containsText" dxfId="969" priority="1119" operator="containsText" text="Deleted">
      <formula>NOT(ISERROR(SEARCH("Deleted",E8)))</formula>
    </cfRule>
    <cfRule type="containsText" dxfId="968" priority="1120" operator="containsText" text="In Danger of Falling Behind Target">
      <formula>NOT(ISERROR(SEARCH("In Danger of Falling Behind Target",E8)))</formula>
    </cfRule>
    <cfRule type="containsText" dxfId="967" priority="1121" operator="containsText" text="Not yet due">
      <formula>NOT(ISERROR(SEARCH("Not yet due",E8)))</formula>
    </cfRule>
    <cfRule type="containsText" dxfId="966" priority="1122" operator="containsText" text="Update not Provided">
      <formula>NOT(ISERROR(SEARCH("Update not Provided",E8)))</formula>
    </cfRule>
    <cfRule type="containsText" dxfId="965" priority="1123" operator="containsText" text="Not yet due">
      <formula>NOT(ISERROR(SEARCH("Not yet due",E8)))</formula>
    </cfRule>
    <cfRule type="containsText" dxfId="964" priority="1124" operator="containsText" text="Completed Behind Schedule">
      <formula>NOT(ISERROR(SEARCH("Completed Behind Schedule",E8)))</formula>
    </cfRule>
    <cfRule type="containsText" dxfId="963" priority="1125" operator="containsText" text="Off Target">
      <formula>NOT(ISERROR(SEARCH("Off Target",E8)))</formula>
    </cfRule>
    <cfRule type="containsText" dxfId="962" priority="1126" operator="containsText" text="On Track to be Achieved">
      <formula>NOT(ISERROR(SEARCH("On Track to be Achieved",E8)))</formula>
    </cfRule>
    <cfRule type="containsText" dxfId="961" priority="1127" operator="containsText" text="Fully Achieved">
      <formula>NOT(ISERROR(SEARCH("Fully Achieved",E8)))</formula>
    </cfRule>
    <cfRule type="containsText" dxfId="960" priority="1128" operator="containsText" text="Not yet due">
      <formula>NOT(ISERROR(SEARCH("Not yet due",E8)))</formula>
    </cfRule>
    <cfRule type="containsText" dxfId="959" priority="1129" operator="containsText" text="Not Yet Due">
      <formula>NOT(ISERROR(SEARCH("Not Yet Due",E8)))</formula>
    </cfRule>
    <cfRule type="containsText" dxfId="958" priority="1130" operator="containsText" text="Deferred">
      <formula>NOT(ISERROR(SEARCH("Deferred",E8)))</formula>
    </cfRule>
    <cfRule type="containsText" dxfId="957" priority="1131" operator="containsText" text="Deleted">
      <formula>NOT(ISERROR(SEARCH("Deleted",E8)))</formula>
    </cfRule>
    <cfRule type="containsText" dxfId="956" priority="1132" operator="containsText" text="In Danger of Falling Behind Target">
      <formula>NOT(ISERROR(SEARCH("In Danger of Falling Behind Target",E8)))</formula>
    </cfRule>
    <cfRule type="containsText" dxfId="955" priority="1133" operator="containsText" text="Not yet due">
      <formula>NOT(ISERROR(SEARCH("Not yet due",E8)))</formula>
    </cfRule>
    <cfRule type="containsText" dxfId="954" priority="1134" operator="containsText" text="Completed Behind Schedule">
      <formula>NOT(ISERROR(SEARCH("Completed Behind Schedule",E8)))</formula>
    </cfRule>
    <cfRule type="containsText" dxfId="953" priority="1135" operator="containsText" text="Off Target">
      <formula>NOT(ISERROR(SEARCH("Off Target",E8)))</formula>
    </cfRule>
    <cfRule type="containsText" dxfId="952" priority="1136" operator="containsText" text="In Danger of Falling Behind Target">
      <formula>NOT(ISERROR(SEARCH("In Danger of Falling Behind Target",E8)))</formula>
    </cfRule>
    <cfRule type="containsText" dxfId="951" priority="1137" operator="containsText" text="On Track to be Achieved">
      <formula>NOT(ISERROR(SEARCH("On Track to be Achieved",E8)))</formula>
    </cfRule>
    <cfRule type="containsText" dxfId="950" priority="1138" operator="containsText" text="Fully Achieved">
      <formula>NOT(ISERROR(SEARCH("Fully Achieved",E8)))</formula>
    </cfRule>
    <cfRule type="containsText" dxfId="949" priority="1139" operator="containsText" text="Update not Provided">
      <formula>NOT(ISERROR(SEARCH("Update not Provided",E8)))</formula>
    </cfRule>
    <cfRule type="containsText" dxfId="948" priority="1140" operator="containsText" text="Not yet due">
      <formula>NOT(ISERROR(SEARCH("Not yet due",E8)))</formula>
    </cfRule>
    <cfRule type="containsText" dxfId="947" priority="1141" operator="containsText" text="Completed Behind Schedule">
      <formula>NOT(ISERROR(SEARCH("Completed Behind Schedule",E8)))</formula>
    </cfRule>
    <cfRule type="containsText" dxfId="946" priority="1142" operator="containsText" text="Off Target">
      <formula>NOT(ISERROR(SEARCH("Off Target",E8)))</formula>
    </cfRule>
    <cfRule type="containsText" dxfId="945" priority="1143" operator="containsText" text="In Danger of Falling Behind Target">
      <formula>NOT(ISERROR(SEARCH("In Danger of Falling Behind Target",E8)))</formula>
    </cfRule>
    <cfRule type="containsText" dxfId="944" priority="1144" operator="containsText" text="On Track to be Achieved">
      <formula>NOT(ISERROR(SEARCH("On Track to be Achieved",E8)))</formula>
    </cfRule>
    <cfRule type="containsText" dxfId="943" priority="1145" operator="containsText" text="Fully Achieved">
      <formula>NOT(ISERROR(SEARCH("Fully Achieved",E8)))</formula>
    </cfRule>
    <cfRule type="containsText" dxfId="942" priority="1146" operator="containsText" text="Fully Achieved">
      <formula>NOT(ISERROR(SEARCH("Fully Achieved",E8)))</formula>
    </cfRule>
    <cfRule type="containsText" dxfId="941" priority="1147" operator="containsText" text="Fully Achieved">
      <formula>NOT(ISERROR(SEARCH("Fully Achieved",E8)))</formula>
    </cfRule>
    <cfRule type="containsText" dxfId="940" priority="1148" operator="containsText" text="Deferred">
      <formula>NOT(ISERROR(SEARCH("Deferred",E8)))</formula>
    </cfRule>
    <cfRule type="containsText" dxfId="939" priority="1149" operator="containsText" text="Deleted">
      <formula>NOT(ISERROR(SEARCH("Deleted",E8)))</formula>
    </cfRule>
    <cfRule type="containsText" dxfId="938" priority="1150" operator="containsText" text="In Danger of Falling Behind Target">
      <formula>NOT(ISERROR(SEARCH("In Danger of Falling Behind Target",E8)))</formula>
    </cfRule>
    <cfRule type="containsText" dxfId="937" priority="1151" operator="containsText" text="Not yet due">
      <formula>NOT(ISERROR(SEARCH("Not yet due",E8)))</formula>
    </cfRule>
    <cfRule type="containsText" dxfId="936" priority="1152" operator="containsText" text="Update not Provided">
      <formula>NOT(ISERROR(SEARCH("Update not Provided",E8)))</formula>
    </cfRule>
  </conditionalFormatting>
  <conditionalFormatting sqref="E12:E18">
    <cfRule type="containsText" dxfId="935" priority="1081" operator="containsText" text="On track to be achieved">
      <formula>NOT(ISERROR(SEARCH("On track to be achieved",E12)))</formula>
    </cfRule>
    <cfRule type="containsText" dxfId="934" priority="1082" operator="containsText" text="Deferred">
      <formula>NOT(ISERROR(SEARCH("Deferred",E12)))</formula>
    </cfRule>
    <cfRule type="containsText" dxfId="933" priority="1083" operator="containsText" text="Deleted">
      <formula>NOT(ISERROR(SEARCH("Deleted",E12)))</formula>
    </cfRule>
    <cfRule type="containsText" dxfId="932" priority="1084" operator="containsText" text="In Danger of Falling Behind Target">
      <formula>NOT(ISERROR(SEARCH("In Danger of Falling Behind Target",E12)))</formula>
    </cfRule>
    <cfRule type="containsText" dxfId="931" priority="1085" operator="containsText" text="Not yet due">
      <formula>NOT(ISERROR(SEARCH("Not yet due",E12)))</formula>
    </cfRule>
    <cfRule type="containsText" dxfId="930" priority="1086" operator="containsText" text="Update not Provided">
      <formula>NOT(ISERROR(SEARCH("Update not Provided",E12)))</formula>
    </cfRule>
    <cfRule type="containsText" dxfId="929" priority="1087" operator="containsText" text="Not yet due">
      <formula>NOT(ISERROR(SEARCH("Not yet due",E12)))</formula>
    </cfRule>
    <cfRule type="containsText" dxfId="928" priority="1088" operator="containsText" text="Completed Behind Schedule">
      <formula>NOT(ISERROR(SEARCH("Completed Behind Schedule",E12)))</formula>
    </cfRule>
    <cfRule type="containsText" dxfId="927" priority="1089" operator="containsText" text="Off Target">
      <formula>NOT(ISERROR(SEARCH("Off Target",E12)))</formula>
    </cfRule>
    <cfRule type="containsText" dxfId="926" priority="1090" operator="containsText" text="On Track to be Achieved">
      <formula>NOT(ISERROR(SEARCH("On Track to be Achieved",E12)))</formula>
    </cfRule>
    <cfRule type="containsText" dxfId="925" priority="1091" operator="containsText" text="Fully Achieved">
      <formula>NOT(ISERROR(SEARCH("Fully Achieved",E12)))</formula>
    </cfRule>
    <cfRule type="containsText" dxfId="924" priority="1092" operator="containsText" text="Not yet due">
      <formula>NOT(ISERROR(SEARCH("Not yet due",E12)))</formula>
    </cfRule>
    <cfRule type="containsText" dxfId="923" priority="1093" operator="containsText" text="Not Yet Due">
      <formula>NOT(ISERROR(SEARCH("Not Yet Due",E12)))</formula>
    </cfRule>
    <cfRule type="containsText" dxfId="922" priority="1094" operator="containsText" text="Deferred">
      <formula>NOT(ISERROR(SEARCH("Deferred",E12)))</formula>
    </cfRule>
    <cfRule type="containsText" dxfId="921" priority="1095" operator="containsText" text="Deleted">
      <formula>NOT(ISERROR(SEARCH("Deleted",E12)))</formula>
    </cfRule>
    <cfRule type="containsText" dxfId="920" priority="1096" operator="containsText" text="In Danger of Falling Behind Target">
      <formula>NOT(ISERROR(SEARCH("In Danger of Falling Behind Target",E12)))</formula>
    </cfRule>
    <cfRule type="containsText" dxfId="919" priority="1097" operator="containsText" text="Not yet due">
      <formula>NOT(ISERROR(SEARCH("Not yet due",E12)))</formula>
    </cfRule>
    <cfRule type="containsText" dxfId="918" priority="1098" operator="containsText" text="Completed Behind Schedule">
      <formula>NOT(ISERROR(SEARCH("Completed Behind Schedule",E12)))</formula>
    </cfRule>
    <cfRule type="containsText" dxfId="917" priority="1099" operator="containsText" text="Off Target">
      <formula>NOT(ISERROR(SEARCH("Off Target",E12)))</formula>
    </cfRule>
    <cfRule type="containsText" dxfId="916" priority="1100" operator="containsText" text="In Danger of Falling Behind Target">
      <formula>NOT(ISERROR(SEARCH("In Danger of Falling Behind Target",E12)))</formula>
    </cfRule>
    <cfRule type="containsText" dxfId="915" priority="1101" operator="containsText" text="On Track to be Achieved">
      <formula>NOT(ISERROR(SEARCH("On Track to be Achieved",E12)))</formula>
    </cfRule>
    <cfRule type="containsText" dxfId="914" priority="1102" operator="containsText" text="Fully Achieved">
      <formula>NOT(ISERROR(SEARCH("Fully Achieved",E12)))</formula>
    </cfRule>
    <cfRule type="containsText" dxfId="913" priority="1103" operator="containsText" text="Update not Provided">
      <formula>NOT(ISERROR(SEARCH("Update not Provided",E12)))</formula>
    </cfRule>
    <cfRule type="containsText" dxfId="912" priority="1104" operator="containsText" text="Not yet due">
      <formula>NOT(ISERROR(SEARCH("Not yet due",E12)))</formula>
    </cfRule>
    <cfRule type="containsText" dxfId="911" priority="1105" operator="containsText" text="Completed Behind Schedule">
      <formula>NOT(ISERROR(SEARCH("Completed Behind Schedule",E12)))</formula>
    </cfRule>
    <cfRule type="containsText" dxfId="910" priority="1106" operator="containsText" text="Off Target">
      <formula>NOT(ISERROR(SEARCH("Off Target",E12)))</formula>
    </cfRule>
    <cfRule type="containsText" dxfId="909" priority="1107" operator="containsText" text="In Danger of Falling Behind Target">
      <formula>NOT(ISERROR(SEARCH("In Danger of Falling Behind Target",E12)))</formula>
    </cfRule>
    <cfRule type="containsText" dxfId="908" priority="1108" operator="containsText" text="On Track to be Achieved">
      <formula>NOT(ISERROR(SEARCH("On Track to be Achieved",E12)))</formula>
    </cfRule>
    <cfRule type="containsText" dxfId="907" priority="1109" operator="containsText" text="Fully Achieved">
      <formula>NOT(ISERROR(SEARCH("Fully Achieved",E12)))</formula>
    </cfRule>
    <cfRule type="containsText" dxfId="906" priority="1110" operator="containsText" text="Fully Achieved">
      <formula>NOT(ISERROR(SEARCH("Fully Achieved",E12)))</formula>
    </cfRule>
    <cfRule type="containsText" dxfId="905" priority="1111" operator="containsText" text="Fully Achieved">
      <formula>NOT(ISERROR(SEARCH("Fully Achieved",E12)))</formula>
    </cfRule>
    <cfRule type="containsText" dxfId="904" priority="1112" operator="containsText" text="Deferred">
      <formula>NOT(ISERROR(SEARCH("Deferred",E12)))</formula>
    </cfRule>
    <cfRule type="containsText" dxfId="903" priority="1113" operator="containsText" text="Deleted">
      <formula>NOT(ISERROR(SEARCH("Deleted",E12)))</formula>
    </cfRule>
    <cfRule type="containsText" dxfId="902" priority="1114" operator="containsText" text="In Danger of Falling Behind Target">
      <formula>NOT(ISERROR(SEARCH("In Danger of Falling Behind Target",E12)))</formula>
    </cfRule>
    <cfRule type="containsText" dxfId="901" priority="1115" operator="containsText" text="Not yet due">
      <formula>NOT(ISERROR(SEARCH("Not yet due",E12)))</formula>
    </cfRule>
    <cfRule type="containsText" dxfId="900" priority="1116" operator="containsText" text="Update not Provided">
      <formula>NOT(ISERROR(SEARCH("Update not Provided",E12)))</formula>
    </cfRule>
  </conditionalFormatting>
  <conditionalFormatting sqref="E21:E27">
    <cfRule type="containsText" dxfId="899" priority="1045" operator="containsText" text="On track to be achieved">
      <formula>NOT(ISERROR(SEARCH("On track to be achieved",E21)))</formula>
    </cfRule>
    <cfRule type="containsText" dxfId="898" priority="1046" operator="containsText" text="Deferred">
      <formula>NOT(ISERROR(SEARCH("Deferred",E21)))</formula>
    </cfRule>
    <cfRule type="containsText" dxfId="897" priority="1047" operator="containsText" text="Deleted">
      <formula>NOT(ISERROR(SEARCH("Deleted",E21)))</formula>
    </cfRule>
    <cfRule type="containsText" dxfId="896" priority="1048" operator="containsText" text="In Danger of Falling Behind Target">
      <formula>NOT(ISERROR(SEARCH("In Danger of Falling Behind Target",E21)))</formula>
    </cfRule>
    <cfRule type="containsText" dxfId="895" priority="1049" operator="containsText" text="Not yet due">
      <formula>NOT(ISERROR(SEARCH("Not yet due",E21)))</formula>
    </cfRule>
    <cfRule type="containsText" dxfId="894" priority="1050" operator="containsText" text="Update not Provided">
      <formula>NOT(ISERROR(SEARCH("Update not Provided",E21)))</formula>
    </cfRule>
    <cfRule type="containsText" dxfId="893" priority="1051" operator="containsText" text="Not yet due">
      <formula>NOT(ISERROR(SEARCH("Not yet due",E21)))</formula>
    </cfRule>
    <cfRule type="containsText" dxfId="892" priority="1052" operator="containsText" text="Completed Behind Schedule">
      <formula>NOT(ISERROR(SEARCH("Completed Behind Schedule",E21)))</formula>
    </cfRule>
    <cfRule type="containsText" dxfId="891" priority="1053" operator="containsText" text="Off Target">
      <formula>NOT(ISERROR(SEARCH("Off Target",E21)))</formula>
    </cfRule>
    <cfRule type="containsText" dxfId="890" priority="1054" operator="containsText" text="On Track to be Achieved">
      <formula>NOT(ISERROR(SEARCH("On Track to be Achieved",E21)))</formula>
    </cfRule>
    <cfRule type="containsText" dxfId="889" priority="1055" operator="containsText" text="Fully Achieved">
      <formula>NOT(ISERROR(SEARCH("Fully Achieved",E21)))</formula>
    </cfRule>
    <cfRule type="containsText" dxfId="888" priority="1056" operator="containsText" text="Not yet due">
      <formula>NOT(ISERROR(SEARCH("Not yet due",E21)))</formula>
    </cfRule>
    <cfRule type="containsText" dxfId="887" priority="1057" operator="containsText" text="Not Yet Due">
      <formula>NOT(ISERROR(SEARCH("Not Yet Due",E21)))</formula>
    </cfRule>
    <cfRule type="containsText" dxfId="886" priority="1058" operator="containsText" text="Deferred">
      <formula>NOT(ISERROR(SEARCH("Deferred",E21)))</formula>
    </cfRule>
    <cfRule type="containsText" dxfId="885" priority="1059" operator="containsText" text="Deleted">
      <formula>NOT(ISERROR(SEARCH("Deleted",E21)))</formula>
    </cfRule>
    <cfRule type="containsText" dxfId="884" priority="1060" operator="containsText" text="In Danger of Falling Behind Target">
      <formula>NOT(ISERROR(SEARCH("In Danger of Falling Behind Target",E21)))</formula>
    </cfRule>
    <cfRule type="containsText" dxfId="883" priority="1061" operator="containsText" text="Not yet due">
      <formula>NOT(ISERROR(SEARCH("Not yet due",E21)))</formula>
    </cfRule>
    <cfRule type="containsText" dxfId="882" priority="1062" operator="containsText" text="Completed Behind Schedule">
      <formula>NOT(ISERROR(SEARCH("Completed Behind Schedule",E21)))</formula>
    </cfRule>
    <cfRule type="containsText" dxfId="881" priority="1063" operator="containsText" text="Off Target">
      <formula>NOT(ISERROR(SEARCH("Off Target",E21)))</formula>
    </cfRule>
    <cfRule type="containsText" dxfId="880" priority="1064" operator="containsText" text="In Danger of Falling Behind Target">
      <formula>NOT(ISERROR(SEARCH("In Danger of Falling Behind Target",E21)))</formula>
    </cfRule>
    <cfRule type="containsText" dxfId="879" priority="1065" operator="containsText" text="On Track to be Achieved">
      <formula>NOT(ISERROR(SEARCH("On Track to be Achieved",E21)))</formula>
    </cfRule>
    <cfRule type="containsText" dxfId="878" priority="1066" operator="containsText" text="Fully Achieved">
      <formula>NOT(ISERROR(SEARCH("Fully Achieved",E21)))</formula>
    </cfRule>
    <cfRule type="containsText" dxfId="877" priority="1067" operator="containsText" text="Update not Provided">
      <formula>NOT(ISERROR(SEARCH("Update not Provided",E21)))</formula>
    </cfRule>
    <cfRule type="containsText" dxfId="876" priority="1068" operator="containsText" text="Not yet due">
      <formula>NOT(ISERROR(SEARCH("Not yet due",E21)))</formula>
    </cfRule>
    <cfRule type="containsText" dxfId="875" priority="1069" operator="containsText" text="Completed Behind Schedule">
      <formula>NOT(ISERROR(SEARCH("Completed Behind Schedule",E21)))</formula>
    </cfRule>
    <cfRule type="containsText" dxfId="874" priority="1070" operator="containsText" text="Off Target">
      <formula>NOT(ISERROR(SEARCH("Off Target",E21)))</formula>
    </cfRule>
    <cfRule type="containsText" dxfId="873" priority="1071" operator="containsText" text="In Danger of Falling Behind Target">
      <formula>NOT(ISERROR(SEARCH("In Danger of Falling Behind Target",E21)))</formula>
    </cfRule>
    <cfRule type="containsText" dxfId="872" priority="1072" operator="containsText" text="On Track to be Achieved">
      <formula>NOT(ISERROR(SEARCH("On Track to be Achieved",E21)))</formula>
    </cfRule>
    <cfRule type="containsText" dxfId="871" priority="1073" operator="containsText" text="Fully Achieved">
      <formula>NOT(ISERROR(SEARCH("Fully Achieved",E21)))</formula>
    </cfRule>
    <cfRule type="containsText" dxfId="870" priority="1074" operator="containsText" text="Fully Achieved">
      <formula>NOT(ISERROR(SEARCH("Fully Achieved",E21)))</formula>
    </cfRule>
    <cfRule type="containsText" dxfId="869" priority="1075" operator="containsText" text="Fully Achieved">
      <formula>NOT(ISERROR(SEARCH("Fully Achieved",E21)))</formula>
    </cfRule>
    <cfRule type="containsText" dxfId="868" priority="1076" operator="containsText" text="Deferred">
      <formula>NOT(ISERROR(SEARCH("Deferred",E21)))</formula>
    </cfRule>
    <cfRule type="containsText" dxfId="867" priority="1077" operator="containsText" text="Deleted">
      <formula>NOT(ISERROR(SEARCH("Deleted",E21)))</formula>
    </cfRule>
    <cfRule type="containsText" dxfId="866" priority="1078" operator="containsText" text="In Danger of Falling Behind Target">
      <formula>NOT(ISERROR(SEARCH("In Danger of Falling Behind Target",E21)))</formula>
    </cfRule>
    <cfRule type="containsText" dxfId="865" priority="1079" operator="containsText" text="Not yet due">
      <formula>NOT(ISERROR(SEARCH("Not yet due",E21)))</formula>
    </cfRule>
    <cfRule type="containsText" dxfId="864" priority="1080" operator="containsText" text="Update not Provided">
      <formula>NOT(ISERROR(SEARCH("Update not Provided",E21)))</formula>
    </cfRule>
  </conditionalFormatting>
  <conditionalFormatting sqref="E29:E30">
    <cfRule type="containsText" dxfId="863" priority="1009" operator="containsText" text="On track to be achieved">
      <formula>NOT(ISERROR(SEARCH("On track to be achieved",E29)))</formula>
    </cfRule>
    <cfRule type="containsText" dxfId="862" priority="1010" operator="containsText" text="Deferred">
      <formula>NOT(ISERROR(SEARCH("Deferred",E29)))</formula>
    </cfRule>
    <cfRule type="containsText" dxfId="861" priority="1011" operator="containsText" text="Deleted">
      <formula>NOT(ISERROR(SEARCH("Deleted",E29)))</formula>
    </cfRule>
    <cfRule type="containsText" dxfId="860" priority="1012" operator="containsText" text="In Danger of Falling Behind Target">
      <formula>NOT(ISERROR(SEARCH("In Danger of Falling Behind Target",E29)))</formula>
    </cfRule>
    <cfRule type="containsText" dxfId="859" priority="1013" operator="containsText" text="Not yet due">
      <formula>NOT(ISERROR(SEARCH("Not yet due",E29)))</formula>
    </cfRule>
    <cfRule type="containsText" dxfId="858" priority="1014" operator="containsText" text="Update not Provided">
      <formula>NOT(ISERROR(SEARCH("Update not Provided",E29)))</formula>
    </cfRule>
    <cfRule type="containsText" dxfId="857" priority="1015" operator="containsText" text="Not yet due">
      <formula>NOT(ISERROR(SEARCH("Not yet due",E29)))</formula>
    </cfRule>
    <cfRule type="containsText" dxfId="856" priority="1016" operator="containsText" text="Completed Behind Schedule">
      <formula>NOT(ISERROR(SEARCH("Completed Behind Schedule",E29)))</formula>
    </cfRule>
    <cfRule type="containsText" dxfId="855" priority="1017" operator="containsText" text="Off Target">
      <formula>NOT(ISERROR(SEARCH("Off Target",E29)))</formula>
    </cfRule>
    <cfRule type="containsText" dxfId="854" priority="1018" operator="containsText" text="On Track to be Achieved">
      <formula>NOT(ISERROR(SEARCH("On Track to be Achieved",E29)))</formula>
    </cfRule>
    <cfRule type="containsText" dxfId="853" priority="1019" operator="containsText" text="Fully Achieved">
      <formula>NOT(ISERROR(SEARCH("Fully Achieved",E29)))</formula>
    </cfRule>
    <cfRule type="containsText" dxfId="852" priority="1020" operator="containsText" text="Not yet due">
      <formula>NOT(ISERROR(SEARCH("Not yet due",E29)))</formula>
    </cfRule>
    <cfRule type="containsText" dxfId="851" priority="1021" operator="containsText" text="Not Yet Due">
      <formula>NOT(ISERROR(SEARCH("Not Yet Due",E29)))</formula>
    </cfRule>
    <cfRule type="containsText" dxfId="850" priority="1022" operator="containsText" text="Deferred">
      <formula>NOT(ISERROR(SEARCH("Deferred",E29)))</formula>
    </cfRule>
    <cfRule type="containsText" dxfId="849" priority="1023" operator="containsText" text="Deleted">
      <formula>NOT(ISERROR(SEARCH("Deleted",E29)))</formula>
    </cfRule>
    <cfRule type="containsText" dxfId="848" priority="1024" operator="containsText" text="In Danger of Falling Behind Target">
      <formula>NOT(ISERROR(SEARCH("In Danger of Falling Behind Target",E29)))</formula>
    </cfRule>
    <cfRule type="containsText" dxfId="847" priority="1025" operator="containsText" text="Not yet due">
      <formula>NOT(ISERROR(SEARCH("Not yet due",E29)))</formula>
    </cfRule>
    <cfRule type="containsText" dxfId="846" priority="1026" operator="containsText" text="Completed Behind Schedule">
      <formula>NOT(ISERROR(SEARCH("Completed Behind Schedule",E29)))</formula>
    </cfRule>
    <cfRule type="containsText" dxfId="845" priority="1027" operator="containsText" text="Off Target">
      <formula>NOT(ISERROR(SEARCH("Off Target",E29)))</formula>
    </cfRule>
    <cfRule type="containsText" dxfId="844" priority="1028" operator="containsText" text="In Danger of Falling Behind Target">
      <formula>NOT(ISERROR(SEARCH("In Danger of Falling Behind Target",E29)))</formula>
    </cfRule>
    <cfRule type="containsText" dxfId="843" priority="1029" operator="containsText" text="On Track to be Achieved">
      <formula>NOT(ISERROR(SEARCH("On Track to be Achieved",E29)))</formula>
    </cfRule>
    <cfRule type="containsText" dxfId="842" priority="1030" operator="containsText" text="Fully Achieved">
      <formula>NOT(ISERROR(SEARCH("Fully Achieved",E29)))</formula>
    </cfRule>
    <cfRule type="containsText" dxfId="841" priority="1031" operator="containsText" text="Update not Provided">
      <formula>NOT(ISERROR(SEARCH("Update not Provided",E29)))</formula>
    </cfRule>
    <cfRule type="containsText" dxfId="840" priority="1032" operator="containsText" text="Not yet due">
      <formula>NOT(ISERROR(SEARCH("Not yet due",E29)))</formula>
    </cfRule>
    <cfRule type="containsText" dxfId="839" priority="1033" operator="containsText" text="Completed Behind Schedule">
      <formula>NOT(ISERROR(SEARCH("Completed Behind Schedule",E29)))</formula>
    </cfRule>
    <cfRule type="containsText" dxfId="838" priority="1034" operator="containsText" text="Off Target">
      <formula>NOT(ISERROR(SEARCH("Off Target",E29)))</formula>
    </cfRule>
    <cfRule type="containsText" dxfId="837" priority="1035" operator="containsText" text="In Danger of Falling Behind Target">
      <formula>NOT(ISERROR(SEARCH("In Danger of Falling Behind Target",E29)))</formula>
    </cfRule>
    <cfRule type="containsText" dxfId="836" priority="1036" operator="containsText" text="On Track to be Achieved">
      <formula>NOT(ISERROR(SEARCH("On Track to be Achieved",E29)))</formula>
    </cfRule>
    <cfRule type="containsText" dxfId="835" priority="1037" operator="containsText" text="Fully Achieved">
      <formula>NOT(ISERROR(SEARCH("Fully Achieved",E29)))</formula>
    </cfRule>
    <cfRule type="containsText" dxfId="834" priority="1038" operator="containsText" text="Fully Achieved">
      <formula>NOT(ISERROR(SEARCH("Fully Achieved",E29)))</formula>
    </cfRule>
    <cfRule type="containsText" dxfId="833" priority="1039" operator="containsText" text="Fully Achieved">
      <formula>NOT(ISERROR(SEARCH("Fully Achieved",E29)))</formula>
    </cfRule>
    <cfRule type="containsText" dxfId="832" priority="1040" operator="containsText" text="Deferred">
      <formula>NOT(ISERROR(SEARCH("Deferred",E29)))</formula>
    </cfRule>
    <cfRule type="containsText" dxfId="831" priority="1041" operator="containsText" text="Deleted">
      <formula>NOT(ISERROR(SEARCH("Deleted",E29)))</formula>
    </cfRule>
    <cfRule type="containsText" dxfId="830" priority="1042" operator="containsText" text="In Danger of Falling Behind Target">
      <formula>NOT(ISERROR(SEARCH("In Danger of Falling Behind Target",E29)))</formula>
    </cfRule>
    <cfRule type="containsText" dxfId="829" priority="1043" operator="containsText" text="Not yet due">
      <formula>NOT(ISERROR(SEARCH("Not yet due",E29)))</formula>
    </cfRule>
    <cfRule type="containsText" dxfId="828" priority="1044" operator="containsText" text="Update not Provided">
      <formula>NOT(ISERROR(SEARCH("Update not Provided",E29)))</formula>
    </cfRule>
  </conditionalFormatting>
  <conditionalFormatting sqref="E31">
    <cfRule type="containsText" dxfId="827" priority="973" operator="containsText" text="On track to be achieved">
      <formula>NOT(ISERROR(SEARCH("On track to be achieved",E31)))</formula>
    </cfRule>
    <cfRule type="containsText" dxfId="826" priority="974" operator="containsText" text="Deferred">
      <formula>NOT(ISERROR(SEARCH("Deferred",E31)))</formula>
    </cfRule>
    <cfRule type="containsText" dxfId="825" priority="975" operator="containsText" text="Deleted">
      <formula>NOT(ISERROR(SEARCH("Deleted",E31)))</formula>
    </cfRule>
    <cfRule type="containsText" dxfId="824" priority="976" operator="containsText" text="In Danger of Falling Behind Target">
      <formula>NOT(ISERROR(SEARCH("In Danger of Falling Behind Target",E31)))</formula>
    </cfRule>
    <cfRule type="containsText" dxfId="823" priority="977" operator="containsText" text="Not yet due">
      <formula>NOT(ISERROR(SEARCH("Not yet due",E31)))</formula>
    </cfRule>
    <cfRule type="containsText" dxfId="822" priority="978" operator="containsText" text="Update not Provided">
      <formula>NOT(ISERROR(SEARCH("Update not Provided",E31)))</formula>
    </cfRule>
    <cfRule type="containsText" dxfId="821" priority="979" operator="containsText" text="Not yet due">
      <formula>NOT(ISERROR(SEARCH("Not yet due",E31)))</formula>
    </cfRule>
    <cfRule type="containsText" dxfId="820" priority="980" operator="containsText" text="Completed Behind Schedule">
      <formula>NOT(ISERROR(SEARCH("Completed Behind Schedule",E31)))</formula>
    </cfRule>
    <cfRule type="containsText" dxfId="819" priority="981" operator="containsText" text="Off Target">
      <formula>NOT(ISERROR(SEARCH("Off Target",E31)))</formula>
    </cfRule>
    <cfRule type="containsText" dxfId="818" priority="982" operator="containsText" text="On Track to be Achieved">
      <formula>NOT(ISERROR(SEARCH("On Track to be Achieved",E31)))</formula>
    </cfRule>
    <cfRule type="containsText" dxfId="817" priority="983" operator="containsText" text="Fully Achieved">
      <formula>NOT(ISERROR(SEARCH("Fully Achieved",E31)))</formula>
    </cfRule>
    <cfRule type="containsText" dxfId="816" priority="984" operator="containsText" text="Not yet due">
      <formula>NOT(ISERROR(SEARCH("Not yet due",E31)))</formula>
    </cfRule>
    <cfRule type="containsText" dxfId="815" priority="985" operator="containsText" text="Not Yet Due">
      <formula>NOT(ISERROR(SEARCH("Not Yet Due",E31)))</formula>
    </cfRule>
    <cfRule type="containsText" dxfId="814" priority="986" operator="containsText" text="Deferred">
      <formula>NOT(ISERROR(SEARCH("Deferred",E31)))</formula>
    </cfRule>
    <cfRule type="containsText" dxfId="813" priority="987" operator="containsText" text="Deleted">
      <formula>NOT(ISERROR(SEARCH("Deleted",E31)))</formula>
    </cfRule>
    <cfRule type="containsText" dxfId="812" priority="988" operator="containsText" text="In Danger of Falling Behind Target">
      <formula>NOT(ISERROR(SEARCH("In Danger of Falling Behind Target",E31)))</formula>
    </cfRule>
    <cfRule type="containsText" dxfId="811" priority="989" operator="containsText" text="Not yet due">
      <formula>NOT(ISERROR(SEARCH("Not yet due",E31)))</formula>
    </cfRule>
    <cfRule type="containsText" dxfId="810" priority="990" operator="containsText" text="Completed Behind Schedule">
      <formula>NOT(ISERROR(SEARCH("Completed Behind Schedule",E31)))</formula>
    </cfRule>
    <cfRule type="containsText" dxfId="809" priority="991" operator="containsText" text="Off Target">
      <formula>NOT(ISERROR(SEARCH("Off Target",E31)))</formula>
    </cfRule>
    <cfRule type="containsText" dxfId="808" priority="992" operator="containsText" text="In Danger of Falling Behind Target">
      <formula>NOT(ISERROR(SEARCH("In Danger of Falling Behind Target",E31)))</formula>
    </cfRule>
    <cfRule type="containsText" dxfId="807" priority="993" operator="containsText" text="On Track to be Achieved">
      <formula>NOT(ISERROR(SEARCH("On Track to be Achieved",E31)))</formula>
    </cfRule>
    <cfRule type="containsText" dxfId="806" priority="994" operator="containsText" text="Fully Achieved">
      <formula>NOT(ISERROR(SEARCH("Fully Achieved",E31)))</formula>
    </cfRule>
    <cfRule type="containsText" dxfId="805" priority="995" operator="containsText" text="Update not Provided">
      <formula>NOT(ISERROR(SEARCH("Update not Provided",E31)))</formula>
    </cfRule>
    <cfRule type="containsText" dxfId="804" priority="996" operator="containsText" text="Not yet due">
      <formula>NOT(ISERROR(SEARCH("Not yet due",E31)))</formula>
    </cfRule>
    <cfRule type="containsText" dxfId="803" priority="997" operator="containsText" text="Completed Behind Schedule">
      <formula>NOT(ISERROR(SEARCH("Completed Behind Schedule",E31)))</formula>
    </cfRule>
    <cfRule type="containsText" dxfId="802" priority="998" operator="containsText" text="Off Target">
      <formula>NOT(ISERROR(SEARCH("Off Target",E31)))</formula>
    </cfRule>
    <cfRule type="containsText" dxfId="801" priority="999" operator="containsText" text="In Danger of Falling Behind Target">
      <formula>NOT(ISERROR(SEARCH("In Danger of Falling Behind Target",E31)))</formula>
    </cfRule>
    <cfRule type="containsText" dxfId="800" priority="1000" operator="containsText" text="On Track to be Achieved">
      <formula>NOT(ISERROR(SEARCH("On Track to be Achieved",E31)))</formula>
    </cfRule>
    <cfRule type="containsText" dxfId="799" priority="1001" operator="containsText" text="Fully Achieved">
      <formula>NOT(ISERROR(SEARCH("Fully Achieved",E31)))</formula>
    </cfRule>
    <cfRule type="containsText" dxfId="798" priority="1002" operator="containsText" text="Fully Achieved">
      <formula>NOT(ISERROR(SEARCH("Fully Achieved",E31)))</formula>
    </cfRule>
    <cfRule type="containsText" dxfId="797" priority="1003" operator="containsText" text="Fully Achieved">
      <formula>NOT(ISERROR(SEARCH("Fully Achieved",E31)))</formula>
    </cfRule>
    <cfRule type="containsText" dxfId="796" priority="1004" operator="containsText" text="Deferred">
      <formula>NOT(ISERROR(SEARCH("Deferred",E31)))</formula>
    </cfRule>
    <cfRule type="containsText" dxfId="795" priority="1005" operator="containsText" text="Deleted">
      <formula>NOT(ISERROR(SEARCH("Deleted",E31)))</formula>
    </cfRule>
    <cfRule type="containsText" dxfId="794" priority="1006" operator="containsText" text="In Danger of Falling Behind Target">
      <formula>NOT(ISERROR(SEARCH("In Danger of Falling Behind Target",E31)))</formula>
    </cfRule>
    <cfRule type="containsText" dxfId="793" priority="1007" operator="containsText" text="Not yet due">
      <formula>NOT(ISERROR(SEARCH("Not yet due",E31)))</formula>
    </cfRule>
    <cfRule type="containsText" dxfId="792" priority="1008" operator="containsText" text="Update not Provided">
      <formula>NOT(ISERROR(SEARCH("Update not Provided",E31)))</formula>
    </cfRule>
  </conditionalFormatting>
  <conditionalFormatting sqref="E33">
    <cfRule type="containsText" dxfId="791" priority="937" operator="containsText" text="On track to be achieved">
      <formula>NOT(ISERROR(SEARCH("On track to be achieved",E33)))</formula>
    </cfRule>
    <cfRule type="containsText" dxfId="790" priority="938" operator="containsText" text="Deferred">
      <formula>NOT(ISERROR(SEARCH("Deferred",E33)))</formula>
    </cfRule>
    <cfRule type="containsText" dxfId="789" priority="939" operator="containsText" text="Deleted">
      <formula>NOT(ISERROR(SEARCH("Deleted",E33)))</formula>
    </cfRule>
    <cfRule type="containsText" dxfId="788" priority="940" operator="containsText" text="In Danger of Falling Behind Target">
      <formula>NOT(ISERROR(SEARCH("In Danger of Falling Behind Target",E33)))</formula>
    </cfRule>
    <cfRule type="containsText" dxfId="787" priority="941" operator="containsText" text="Not yet due">
      <formula>NOT(ISERROR(SEARCH("Not yet due",E33)))</formula>
    </cfRule>
    <cfRule type="containsText" dxfId="786" priority="942" operator="containsText" text="Update not Provided">
      <formula>NOT(ISERROR(SEARCH("Update not Provided",E33)))</formula>
    </cfRule>
    <cfRule type="containsText" dxfId="785" priority="943" operator="containsText" text="Not yet due">
      <formula>NOT(ISERROR(SEARCH("Not yet due",E33)))</formula>
    </cfRule>
    <cfRule type="containsText" dxfId="784" priority="944" operator="containsText" text="Completed Behind Schedule">
      <formula>NOT(ISERROR(SEARCH("Completed Behind Schedule",E33)))</formula>
    </cfRule>
    <cfRule type="containsText" dxfId="783" priority="945" operator="containsText" text="Off Target">
      <formula>NOT(ISERROR(SEARCH("Off Target",E33)))</formula>
    </cfRule>
    <cfRule type="containsText" dxfId="782" priority="946" operator="containsText" text="On Track to be Achieved">
      <formula>NOT(ISERROR(SEARCH("On Track to be Achieved",E33)))</formula>
    </cfRule>
    <cfRule type="containsText" dxfId="781" priority="947" operator="containsText" text="Fully Achieved">
      <formula>NOT(ISERROR(SEARCH("Fully Achieved",E33)))</formula>
    </cfRule>
    <cfRule type="containsText" dxfId="780" priority="948" operator="containsText" text="Not yet due">
      <formula>NOT(ISERROR(SEARCH("Not yet due",E33)))</formula>
    </cfRule>
    <cfRule type="containsText" dxfId="779" priority="949" operator="containsText" text="Not Yet Due">
      <formula>NOT(ISERROR(SEARCH("Not Yet Due",E33)))</formula>
    </cfRule>
    <cfRule type="containsText" dxfId="778" priority="950" operator="containsText" text="Deferred">
      <formula>NOT(ISERROR(SEARCH("Deferred",E33)))</formula>
    </cfRule>
    <cfRule type="containsText" dxfId="777" priority="951" operator="containsText" text="Deleted">
      <formula>NOT(ISERROR(SEARCH("Deleted",E33)))</formula>
    </cfRule>
    <cfRule type="containsText" dxfId="776" priority="952" operator="containsText" text="In Danger of Falling Behind Target">
      <formula>NOT(ISERROR(SEARCH("In Danger of Falling Behind Target",E33)))</formula>
    </cfRule>
    <cfRule type="containsText" dxfId="775" priority="953" operator="containsText" text="Not yet due">
      <formula>NOT(ISERROR(SEARCH("Not yet due",E33)))</formula>
    </cfRule>
    <cfRule type="containsText" dxfId="774" priority="954" operator="containsText" text="Completed Behind Schedule">
      <formula>NOT(ISERROR(SEARCH("Completed Behind Schedule",E33)))</formula>
    </cfRule>
    <cfRule type="containsText" dxfId="773" priority="955" operator="containsText" text="Off Target">
      <formula>NOT(ISERROR(SEARCH("Off Target",E33)))</formula>
    </cfRule>
    <cfRule type="containsText" dxfId="772" priority="956" operator="containsText" text="In Danger of Falling Behind Target">
      <formula>NOT(ISERROR(SEARCH("In Danger of Falling Behind Target",E33)))</formula>
    </cfRule>
    <cfRule type="containsText" dxfId="771" priority="957" operator="containsText" text="On Track to be Achieved">
      <formula>NOT(ISERROR(SEARCH("On Track to be Achieved",E33)))</formula>
    </cfRule>
    <cfRule type="containsText" dxfId="770" priority="958" operator="containsText" text="Fully Achieved">
      <formula>NOT(ISERROR(SEARCH("Fully Achieved",E33)))</formula>
    </cfRule>
    <cfRule type="containsText" dxfId="769" priority="959" operator="containsText" text="Update not Provided">
      <formula>NOT(ISERROR(SEARCH("Update not Provided",E33)))</formula>
    </cfRule>
    <cfRule type="containsText" dxfId="768" priority="960" operator="containsText" text="Not yet due">
      <formula>NOT(ISERROR(SEARCH("Not yet due",E33)))</formula>
    </cfRule>
    <cfRule type="containsText" dxfId="767" priority="961" operator="containsText" text="Completed Behind Schedule">
      <formula>NOT(ISERROR(SEARCH("Completed Behind Schedule",E33)))</formula>
    </cfRule>
    <cfRule type="containsText" dxfId="766" priority="962" operator="containsText" text="Off Target">
      <formula>NOT(ISERROR(SEARCH("Off Target",E33)))</formula>
    </cfRule>
    <cfRule type="containsText" dxfId="765" priority="963" operator="containsText" text="In Danger of Falling Behind Target">
      <formula>NOT(ISERROR(SEARCH("In Danger of Falling Behind Target",E33)))</formula>
    </cfRule>
    <cfRule type="containsText" dxfId="764" priority="964" operator="containsText" text="On Track to be Achieved">
      <formula>NOT(ISERROR(SEARCH("On Track to be Achieved",E33)))</formula>
    </cfRule>
    <cfRule type="containsText" dxfId="763" priority="965" operator="containsText" text="Fully Achieved">
      <formula>NOT(ISERROR(SEARCH("Fully Achieved",E33)))</formula>
    </cfRule>
    <cfRule type="containsText" dxfId="762" priority="966" operator="containsText" text="Fully Achieved">
      <formula>NOT(ISERROR(SEARCH("Fully Achieved",E33)))</formula>
    </cfRule>
    <cfRule type="containsText" dxfId="761" priority="967" operator="containsText" text="Fully Achieved">
      <formula>NOT(ISERROR(SEARCH("Fully Achieved",E33)))</formula>
    </cfRule>
    <cfRule type="containsText" dxfId="760" priority="968" operator="containsText" text="Deferred">
      <formula>NOT(ISERROR(SEARCH("Deferred",E33)))</formula>
    </cfRule>
    <cfRule type="containsText" dxfId="759" priority="969" operator="containsText" text="Deleted">
      <formula>NOT(ISERROR(SEARCH("Deleted",E33)))</formula>
    </cfRule>
    <cfRule type="containsText" dxfId="758" priority="970" operator="containsText" text="In Danger of Falling Behind Target">
      <formula>NOT(ISERROR(SEARCH("In Danger of Falling Behind Target",E33)))</formula>
    </cfRule>
    <cfRule type="containsText" dxfId="757" priority="971" operator="containsText" text="Not yet due">
      <formula>NOT(ISERROR(SEARCH("Not yet due",E33)))</formula>
    </cfRule>
    <cfRule type="containsText" dxfId="756" priority="972" operator="containsText" text="Update not Provided">
      <formula>NOT(ISERROR(SEARCH("Update not Provided",E33)))</formula>
    </cfRule>
  </conditionalFormatting>
  <conditionalFormatting sqref="E34">
    <cfRule type="containsText" dxfId="755" priority="901" operator="containsText" text="On track to be achieved">
      <formula>NOT(ISERROR(SEARCH("On track to be achieved",E34)))</formula>
    </cfRule>
    <cfRule type="containsText" dxfId="754" priority="902" operator="containsText" text="Deferred">
      <formula>NOT(ISERROR(SEARCH("Deferred",E34)))</formula>
    </cfRule>
    <cfRule type="containsText" dxfId="753" priority="903" operator="containsText" text="Deleted">
      <formula>NOT(ISERROR(SEARCH("Deleted",E34)))</formula>
    </cfRule>
    <cfRule type="containsText" dxfId="752" priority="904" operator="containsText" text="In Danger of Falling Behind Target">
      <formula>NOT(ISERROR(SEARCH("In Danger of Falling Behind Target",E34)))</formula>
    </cfRule>
    <cfRule type="containsText" dxfId="751" priority="905" operator="containsText" text="Not yet due">
      <formula>NOT(ISERROR(SEARCH("Not yet due",E34)))</formula>
    </cfRule>
    <cfRule type="containsText" dxfId="750" priority="906" operator="containsText" text="Update not Provided">
      <formula>NOT(ISERROR(SEARCH("Update not Provided",E34)))</formula>
    </cfRule>
    <cfRule type="containsText" dxfId="749" priority="907" operator="containsText" text="Not yet due">
      <formula>NOT(ISERROR(SEARCH("Not yet due",E34)))</formula>
    </cfRule>
    <cfRule type="containsText" dxfId="748" priority="908" operator="containsText" text="Completed Behind Schedule">
      <formula>NOT(ISERROR(SEARCH("Completed Behind Schedule",E34)))</formula>
    </cfRule>
    <cfRule type="containsText" dxfId="747" priority="909" operator="containsText" text="Off Target">
      <formula>NOT(ISERROR(SEARCH("Off Target",E34)))</formula>
    </cfRule>
    <cfRule type="containsText" dxfId="746" priority="910" operator="containsText" text="On Track to be Achieved">
      <formula>NOT(ISERROR(SEARCH("On Track to be Achieved",E34)))</formula>
    </cfRule>
    <cfRule type="containsText" dxfId="745" priority="911" operator="containsText" text="Fully Achieved">
      <formula>NOT(ISERROR(SEARCH("Fully Achieved",E34)))</formula>
    </cfRule>
    <cfRule type="containsText" dxfId="744" priority="912" operator="containsText" text="Not yet due">
      <formula>NOT(ISERROR(SEARCH("Not yet due",E34)))</formula>
    </cfRule>
    <cfRule type="containsText" dxfId="743" priority="913" operator="containsText" text="Not Yet Due">
      <formula>NOT(ISERROR(SEARCH("Not Yet Due",E34)))</formula>
    </cfRule>
    <cfRule type="containsText" dxfId="742" priority="914" operator="containsText" text="Deferred">
      <formula>NOT(ISERROR(SEARCH("Deferred",E34)))</formula>
    </cfRule>
    <cfRule type="containsText" dxfId="741" priority="915" operator="containsText" text="Deleted">
      <formula>NOT(ISERROR(SEARCH("Deleted",E34)))</formula>
    </cfRule>
    <cfRule type="containsText" dxfId="740" priority="916" operator="containsText" text="In Danger of Falling Behind Target">
      <formula>NOT(ISERROR(SEARCH("In Danger of Falling Behind Target",E34)))</formula>
    </cfRule>
    <cfRule type="containsText" dxfId="739" priority="917" operator="containsText" text="Not yet due">
      <formula>NOT(ISERROR(SEARCH("Not yet due",E34)))</formula>
    </cfRule>
    <cfRule type="containsText" dxfId="738" priority="918" operator="containsText" text="Completed Behind Schedule">
      <formula>NOT(ISERROR(SEARCH("Completed Behind Schedule",E34)))</formula>
    </cfRule>
    <cfRule type="containsText" dxfId="737" priority="919" operator="containsText" text="Off Target">
      <formula>NOT(ISERROR(SEARCH("Off Target",E34)))</formula>
    </cfRule>
    <cfRule type="containsText" dxfId="736" priority="920" operator="containsText" text="In Danger of Falling Behind Target">
      <formula>NOT(ISERROR(SEARCH("In Danger of Falling Behind Target",E34)))</formula>
    </cfRule>
    <cfRule type="containsText" dxfId="735" priority="921" operator="containsText" text="On Track to be Achieved">
      <formula>NOT(ISERROR(SEARCH("On Track to be Achieved",E34)))</formula>
    </cfRule>
    <cfRule type="containsText" dxfId="734" priority="922" operator="containsText" text="Fully Achieved">
      <formula>NOT(ISERROR(SEARCH("Fully Achieved",E34)))</formula>
    </cfRule>
    <cfRule type="containsText" dxfId="733" priority="923" operator="containsText" text="Update not Provided">
      <formula>NOT(ISERROR(SEARCH("Update not Provided",E34)))</formula>
    </cfRule>
    <cfRule type="containsText" dxfId="732" priority="924" operator="containsText" text="Not yet due">
      <formula>NOT(ISERROR(SEARCH("Not yet due",E34)))</formula>
    </cfRule>
    <cfRule type="containsText" dxfId="731" priority="925" operator="containsText" text="Completed Behind Schedule">
      <formula>NOT(ISERROR(SEARCH("Completed Behind Schedule",E34)))</formula>
    </cfRule>
    <cfRule type="containsText" dxfId="730" priority="926" operator="containsText" text="Off Target">
      <formula>NOT(ISERROR(SEARCH("Off Target",E34)))</formula>
    </cfRule>
    <cfRule type="containsText" dxfId="729" priority="927" operator="containsText" text="In Danger of Falling Behind Target">
      <formula>NOT(ISERROR(SEARCH("In Danger of Falling Behind Target",E34)))</formula>
    </cfRule>
    <cfRule type="containsText" dxfId="728" priority="928" operator="containsText" text="On Track to be Achieved">
      <formula>NOT(ISERROR(SEARCH("On Track to be Achieved",E34)))</formula>
    </cfRule>
    <cfRule type="containsText" dxfId="727" priority="929" operator="containsText" text="Fully Achieved">
      <formula>NOT(ISERROR(SEARCH("Fully Achieved",E34)))</formula>
    </cfRule>
    <cfRule type="containsText" dxfId="726" priority="930" operator="containsText" text="Fully Achieved">
      <formula>NOT(ISERROR(SEARCH("Fully Achieved",E34)))</formula>
    </cfRule>
    <cfRule type="containsText" dxfId="725" priority="931" operator="containsText" text="Fully Achieved">
      <formula>NOT(ISERROR(SEARCH("Fully Achieved",E34)))</formula>
    </cfRule>
    <cfRule type="containsText" dxfId="724" priority="932" operator="containsText" text="Deferred">
      <formula>NOT(ISERROR(SEARCH("Deferred",E34)))</formula>
    </cfRule>
    <cfRule type="containsText" dxfId="723" priority="933" operator="containsText" text="Deleted">
      <formula>NOT(ISERROR(SEARCH("Deleted",E34)))</formula>
    </cfRule>
    <cfRule type="containsText" dxfId="722" priority="934" operator="containsText" text="In Danger of Falling Behind Target">
      <formula>NOT(ISERROR(SEARCH("In Danger of Falling Behind Target",E34)))</formula>
    </cfRule>
    <cfRule type="containsText" dxfId="721" priority="935" operator="containsText" text="Not yet due">
      <formula>NOT(ISERROR(SEARCH("Not yet due",E34)))</formula>
    </cfRule>
    <cfRule type="containsText" dxfId="720" priority="936" operator="containsText" text="Update not Provided">
      <formula>NOT(ISERROR(SEARCH("Update not Provided",E34)))</formula>
    </cfRule>
  </conditionalFormatting>
  <conditionalFormatting sqref="E36">
    <cfRule type="containsText" dxfId="719" priority="865" operator="containsText" text="On track to be achieved">
      <formula>NOT(ISERROR(SEARCH("On track to be achieved",E36)))</formula>
    </cfRule>
    <cfRule type="containsText" dxfId="718" priority="866" operator="containsText" text="Deferred">
      <formula>NOT(ISERROR(SEARCH("Deferred",E36)))</formula>
    </cfRule>
    <cfRule type="containsText" dxfId="717" priority="867" operator="containsText" text="Deleted">
      <formula>NOT(ISERROR(SEARCH("Deleted",E36)))</formula>
    </cfRule>
    <cfRule type="containsText" dxfId="716" priority="868" operator="containsText" text="In Danger of Falling Behind Target">
      <formula>NOT(ISERROR(SEARCH("In Danger of Falling Behind Target",E36)))</formula>
    </cfRule>
    <cfRule type="containsText" dxfId="715" priority="869" operator="containsText" text="Not yet due">
      <formula>NOT(ISERROR(SEARCH("Not yet due",E36)))</formula>
    </cfRule>
    <cfRule type="containsText" dxfId="714" priority="870" operator="containsText" text="Update not Provided">
      <formula>NOT(ISERROR(SEARCH("Update not Provided",E36)))</formula>
    </cfRule>
    <cfRule type="containsText" dxfId="713" priority="871" operator="containsText" text="Not yet due">
      <formula>NOT(ISERROR(SEARCH("Not yet due",E36)))</formula>
    </cfRule>
    <cfRule type="containsText" dxfId="712" priority="872" operator="containsText" text="Completed Behind Schedule">
      <formula>NOT(ISERROR(SEARCH("Completed Behind Schedule",E36)))</formula>
    </cfRule>
    <cfRule type="containsText" dxfId="711" priority="873" operator="containsText" text="Off Target">
      <formula>NOT(ISERROR(SEARCH("Off Target",E36)))</formula>
    </cfRule>
    <cfRule type="containsText" dxfId="710" priority="874" operator="containsText" text="On Track to be Achieved">
      <formula>NOT(ISERROR(SEARCH("On Track to be Achieved",E36)))</formula>
    </cfRule>
    <cfRule type="containsText" dxfId="709" priority="875" operator="containsText" text="Fully Achieved">
      <formula>NOT(ISERROR(SEARCH("Fully Achieved",E36)))</formula>
    </cfRule>
    <cfRule type="containsText" dxfId="708" priority="876" operator="containsText" text="Not yet due">
      <formula>NOT(ISERROR(SEARCH("Not yet due",E36)))</formula>
    </cfRule>
    <cfRule type="containsText" dxfId="707" priority="877" operator="containsText" text="Not Yet Due">
      <formula>NOT(ISERROR(SEARCH("Not Yet Due",E36)))</formula>
    </cfRule>
    <cfRule type="containsText" dxfId="706" priority="878" operator="containsText" text="Deferred">
      <formula>NOT(ISERROR(SEARCH("Deferred",E36)))</formula>
    </cfRule>
    <cfRule type="containsText" dxfId="705" priority="879" operator="containsText" text="Deleted">
      <formula>NOT(ISERROR(SEARCH("Deleted",E36)))</formula>
    </cfRule>
    <cfRule type="containsText" dxfId="704" priority="880" operator="containsText" text="In Danger of Falling Behind Target">
      <formula>NOT(ISERROR(SEARCH("In Danger of Falling Behind Target",E36)))</formula>
    </cfRule>
    <cfRule type="containsText" dxfId="703" priority="881" operator="containsText" text="Not yet due">
      <formula>NOT(ISERROR(SEARCH("Not yet due",E36)))</formula>
    </cfRule>
    <cfRule type="containsText" dxfId="702" priority="882" operator="containsText" text="Completed Behind Schedule">
      <formula>NOT(ISERROR(SEARCH("Completed Behind Schedule",E36)))</formula>
    </cfRule>
    <cfRule type="containsText" dxfId="701" priority="883" operator="containsText" text="Off Target">
      <formula>NOT(ISERROR(SEARCH("Off Target",E36)))</formula>
    </cfRule>
    <cfRule type="containsText" dxfId="700" priority="884" operator="containsText" text="In Danger of Falling Behind Target">
      <formula>NOT(ISERROR(SEARCH("In Danger of Falling Behind Target",E36)))</formula>
    </cfRule>
    <cfRule type="containsText" dxfId="699" priority="885" operator="containsText" text="On Track to be Achieved">
      <formula>NOT(ISERROR(SEARCH("On Track to be Achieved",E36)))</formula>
    </cfRule>
    <cfRule type="containsText" dxfId="698" priority="886" operator="containsText" text="Fully Achieved">
      <formula>NOT(ISERROR(SEARCH("Fully Achieved",E36)))</formula>
    </cfRule>
    <cfRule type="containsText" dxfId="697" priority="887" operator="containsText" text="Update not Provided">
      <formula>NOT(ISERROR(SEARCH("Update not Provided",E36)))</formula>
    </cfRule>
    <cfRule type="containsText" dxfId="696" priority="888" operator="containsText" text="Not yet due">
      <formula>NOT(ISERROR(SEARCH("Not yet due",E36)))</formula>
    </cfRule>
    <cfRule type="containsText" dxfId="695" priority="889" operator="containsText" text="Completed Behind Schedule">
      <formula>NOT(ISERROR(SEARCH("Completed Behind Schedule",E36)))</formula>
    </cfRule>
    <cfRule type="containsText" dxfId="694" priority="890" operator="containsText" text="Off Target">
      <formula>NOT(ISERROR(SEARCH("Off Target",E36)))</formula>
    </cfRule>
    <cfRule type="containsText" dxfId="693" priority="891" operator="containsText" text="In Danger of Falling Behind Target">
      <formula>NOT(ISERROR(SEARCH("In Danger of Falling Behind Target",E36)))</formula>
    </cfRule>
    <cfRule type="containsText" dxfId="692" priority="892" operator="containsText" text="On Track to be Achieved">
      <formula>NOT(ISERROR(SEARCH("On Track to be Achieved",E36)))</formula>
    </cfRule>
    <cfRule type="containsText" dxfId="691" priority="893" operator="containsText" text="Fully Achieved">
      <formula>NOT(ISERROR(SEARCH("Fully Achieved",E36)))</formula>
    </cfRule>
    <cfRule type="containsText" dxfId="690" priority="894" operator="containsText" text="Fully Achieved">
      <formula>NOT(ISERROR(SEARCH("Fully Achieved",E36)))</formula>
    </cfRule>
    <cfRule type="containsText" dxfId="689" priority="895" operator="containsText" text="Fully Achieved">
      <formula>NOT(ISERROR(SEARCH("Fully Achieved",E36)))</formula>
    </cfRule>
    <cfRule type="containsText" dxfId="688" priority="896" operator="containsText" text="Deferred">
      <formula>NOT(ISERROR(SEARCH("Deferred",E36)))</formula>
    </cfRule>
    <cfRule type="containsText" dxfId="687" priority="897" operator="containsText" text="Deleted">
      <formula>NOT(ISERROR(SEARCH("Deleted",E36)))</formula>
    </cfRule>
    <cfRule type="containsText" dxfId="686" priority="898" operator="containsText" text="In Danger of Falling Behind Target">
      <formula>NOT(ISERROR(SEARCH("In Danger of Falling Behind Target",E36)))</formula>
    </cfRule>
    <cfRule type="containsText" dxfId="685" priority="899" operator="containsText" text="Not yet due">
      <formula>NOT(ISERROR(SEARCH("Not yet due",E36)))</formula>
    </cfRule>
    <cfRule type="containsText" dxfId="684" priority="900" operator="containsText" text="Update not Provided">
      <formula>NOT(ISERROR(SEARCH("Update not Provided",E36)))</formula>
    </cfRule>
  </conditionalFormatting>
  <conditionalFormatting sqref="E38">
    <cfRule type="containsText" dxfId="683" priority="829" operator="containsText" text="On track to be achieved">
      <formula>NOT(ISERROR(SEARCH("On track to be achieved",E38)))</formula>
    </cfRule>
    <cfRule type="containsText" dxfId="682" priority="830" operator="containsText" text="Deferred">
      <formula>NOT(ISERROR(SEARCH("Deferred",E38)))</formula>
    </cfRule>
    <cfRule type="containsText" dxfId="681" priority="831" operator="containsText" text="Deleted">
      <formula>NOT(ISERROR(SEARCH("Deleted",E38)))</formula>
    </cfRule>
    <cfRule type="containsText" dxfId="680" priority="832" operator="containsText" text="In Danger of Falling Behind Target">
      <formula>NOT(ISERROR(SEARCH("In Danger of Falling Behind Target",E38)))</formula>
    </cfRule>
    <cfRule type="containsText" dxfId="679" priority="833" operator="containsText" text="Not yet due">
      <formula>NOT(ISERROR(SEARCH("Not yet due",E38)))</formula>
    </cfRule>
    <cfRule type="containsText" dxfId="678" priority="834" operator="containsText" text="Update not Provided">
      <formula>NOT(ISERROR(SEARCH("Update not Provided",E38)))</formula>
    </cfRule>
    <cfRule type="containsText" dxfId="677" priority="835" operator="containsText" text="Not yet due">
      <formula>NOT(ISERROR(SEARCH("Not yet due",E38)))</formula>
    </cfRule>
    <cfRule type="containsText" dxfId="676" priority="836" operator="containsText" text="Completed Behind Schedule">
      <formula>NOT(ISERROR(SEARCH("Completed Behind Schedule",E38)))</formula>
    </cfRule>
    <cfRule type="containsText" dxfId="675" priority="837" operator="containsText" text="Off Target">
      <formula>NOT(ISERROR(SEARCH("Off Target",E38)))</formula>
    </cfRule>
    <cfRule type="containsText" dxfId="674" priority="838" operator="containsText" text="On Track to be Achieved">
      <formula>NOT(ISERROR(SEARCH("On Track to be Achieved",E38)))</formula>
    </cfRule>
    <cfRule type="containsText" dxfId="673" priority="839" operator="containsText" text="Fully Achieved">
      <formula>NOT(ISERROR(SEARCH("Fully Achieved",E38)))</formula>
    </cfRule>
    <cfRule type="containsText" dxfId="672" priority="840" operator="containsText" text="Not yet due">
      <formula>NOT(ISERROR(SEARCH("Not yet due",E38)))</formula>
    </cfRule>
    <cfRule type="containsText" dxfId="671" priority="841" operator="containsText" text="Not Yet Due">
      <formula>NOT(ISERROR(SEARCH("Not Yet Due",E38)))</formula>
    </cfRule>
    <cfRule type="containsText" dxfId="670" priority="842" operator="containsText" text="Deferred">
      <formula>NOT(ISERROR(SEARCH("Deferred",E38)))</formula>
    </cfRule>
    <cfRule type="containsText" dxfId="669" priority="843" operator="containsText" text="Deleted">
      <formula>NOT(ISERROR(SEARCH("Deleted",E38)))</formula>
    </cfRule>
    <cfRule type="containsText" dxfId="668" priority="844" operator="containsText" text="In Danger of Falling Behind Target">
      <formula>NOT(ISERROR(SEARCH("In Danger of Falling Behind Target",E38)))</formula>
    </cfRule>
    <cfRule type="containsText" dxfId="667" priority="845" operator="containsText" text="Not yet due">
      <formula>NOT(ISERROR(SEARCH("Not yet due",E38)))</formula>
    </cfRule>
    <cfRule type="containsText" dxfId="666" priority="846" operator="containsText" text="Completed Behind Schedule">
      <formula>NOT(ISERROR(SEARCH("Completed Behind Schedule",E38)))</formula>
    </cfRule>
    <cfRule type="containsText" dxfId="665" priority="847" operator="containsText" text="Off Target">
      <formula>NOT(ISERROR(SEARCH("Off Target",E38)))</formula>
    </cfRule>
    <cfRule type="containsText" dxfId="664" priority="848" operator="containsText" text="In Danger of Falling Behind Target">
      <formula>NOT(ISERROR(SEARCH("In Danger of Falling Behind Target",E38)))</formula>
    </cfRule>
    <cfRule type="containsText" dxfId="663" priority="849" operator="containsText" text="On Track to be Achieved">
      <formula>NOT(ISERROR(SEARCH("On Track to be Achieved",E38)))</formula>
    </cfRule>
    <cfRule type="containsText" dxfId="662" priority="850" operator="containsText" text="Fully Achieved">
      <formula>NOT(ISERROR(SEARCH("Fully Achieved",E38)))</formula>
    </cfRule>
    <cfRule type="containsText" dxfId="661" priority="851" operator="containsText" text="Update not Provided">
      <formula>NOT(ISERROR(SEARCH("Update not Provided",E38)))</formula>
    </cfRule>
    <cfRule type="containsText" dxfId="660" priority="852" operator="containsText" text="Not yet due">
      <formula>NOT(ISERROR(SEARCH("Not yet due",E38)))</formula>
    </cfRule>
    <cfRule type="containsText" dxfId="659" priority="853" operator="containsText" text="Completed Behind Schedule">
      <formula>NOT(ISERROR(SEARCH("Completed Behind Schedule",E38)))</formula>
    </cfRule>
    <cfRule type="containsText" dxfId="658" priority="854" operator="containsText" text="Off Target">
      <formula>NOT(ISERROR(SEARCH("Off Target",E38)))</formula>
    </cfRule>
    <cfRule type="containsText" dxfId="657" priority="855" operator="containsText" text="In Danger of Falling Behind Target">
      <formula>NOT(ISERROR(SEARCH("In Danger of Falling Behind Target",E38)))</formula>
    </cfRule>
    <cfRule type="containsText" dxfId="656" priority="856" operator="containsText" text="On Track to be Achieved">
      <formula>NOT(ISERROR(SEARCH("On Track to be Achieved",E38)))</formula>
    </cfRule>
    <cfRule type="containsText" dxfId="655" priority="857" operator="containsText" text="Fully Achieved">
      <formula>NOT(ISERROR(SEARCH("Fully Achieved",E38)))</formula>
    </cfRule>
    <cfRule type="containsText" dxfId="654" priority="858" operator="containsText" text="Fully Achieved">
      <formula>NOT(ISERROR(SEARCH("Fully Achieved",E38)))</formula>
    </cfRule>
    <cfRule type="containsText" dxfId="653" priority="859" operator="containsText" text="Fully Achieved">
      <formula>NOT(ISERROR(SEARCH("Fully Achieved",E38)))</formula>
    </cfRule>
    <cfRule type="containsText" dxfId="652" priority="860" operator="containsText" text="Deferred">
      <formula>NOT(ISERROR(SEARCH("Deferred",E38)))</formula>
    </cfRule>
    <cfRule type="containsText" dxfId="651" priority="861" operator="containsText" text="Deleted">
      <formula>NOT(ISERROR(SEARCH("Deleted",E38)))</formula>
    </cfRule>
    <cfRule type="containsText" dxfId="650" priority="862" operator="containsText" text="In Danger of Falling Behind Target">
      <formula>NOT(ISERROR(SEARCH("In Danger of Falling Behind Target",E38)))</formula>
    </cfRule>
    <cfRule type="containsText" dxfId="649" priority="863" operator="containsText" text="Not yet due">
      <formula>NOT(ISERROR(SEARCH("Not yet due",E38)))</formula>
    </cfRule>
    <cfRule type="containsText" dxfId="648" priority="864" operator="containsText" text="Update not Provided">
      <formula>NOT(ISERROR(SEARCH("Update not Provided",E38)))</formula>
    </cfRule>
  </conditionalFormatting>
  <conditionalFormatting sqref="E40:E41">
    <cfRule type="containsText" dxfId="647" priority="793" operator="containsText" text="On track to be achieved">
      <formula>NOT(ISERROR(SEARCH("On track to be achieved",E40)))</formula>
    </cfRule>
    <cfRule type="containsText" dxfId="646" priority="794" operator="containsText" text="Deferred">
      <formula>NOT(ISERROR(SEARCH("Deferred",E40)))</formula>
    </cfRule>
    <cfRule type="containsText" dxfId="645" priority="795" operator="containsText" text="Deleted">
      <formula>NOT(ISERROR(SEARCH("Deleted",E40)))</formula>
    </cfRule>
    <cfRule type="containsText" dxfId="644" priority="796" operator="containsText" text="In Danger of Falling Behind Target">
      <formula>NOT(ISERROR(SEARCH("In Danger of Falling Behind Target",E40)))</formula>
    </cfRule>
    <cfRule type="containsText" dxfId="643" priority="797" operator="containsText" text="Not yet due">
      <formula>NOT(ISERROR(SEARCH("Not yet due",E40)))</formula>
    </cfRule>
    <cfRule type="containsText" dxfId="642" priority="798" operator="containsText" text="Update not Provided">
      <formula>NOT(ISERROR(SEARCH("Update not Provided",E40)))</formula>
    </cfRule>
    <cfRule type="containsText" dxfId="641" priority="799" operator="containsText" text="Not yet due">
      <formula>NOT(ISERROR(SEARCH("Not yet due",E40)))</formula>
    </cfRule>
    <cfRule type="containsText" dxfId="640" priority="800" operator="containsText" text="Completed Behind Schedule">
      <formula>NOT(ISERROR(SEARCH("Completed Behind Schedule",E40)))</formula>
    </cfRule>
    <cfRule type="containsText" dxfId="639" priority="801" operator="containsText" text="Off Target">
      <formula>NOT(ISERROR(SEARCH("Off Target",E40)))</formula>
    </cfRule>
    <cfRule type="containsText" dxfId="638" priority="802" operator="containsText" text="On Track to be Achieved">
      <formula>NOT(ISERROR(SEARCH("On Track to be Achieved",E40)))</formula>
    </cfRule>
    <cfRule type="containsText" dxfId="637" priority="803" operator="containsText" text="Fully Achieved">
      <formula>NOT(ISERROR(SEARCH("Fully Achieved",E40)))</formula>
    </cfRule>
    <cfRule type="containsText" dxfId="636" priority="804" operator="containsText" text="Not yet due">
      <formula>NOT(ISERROR(SEARCH("Not yet due",E40)))</formula>
    </cfRule>
    <cfRule type="containsText" dxfId="635" priority="805" operator="containsText" text="Not Yet Due">
      <formula>NOT(ISERROR(SEARCH("Not Yet Due",E40)))</formula>
    </cfRule>
    <cfRule type="containsText" dxfId="634" priority="806" operator="containsText" text="Deferred">
      <formula>NOT(ISERROR(SEARCH("Deferred",E40)))</formula>
    </cfRule>
    <cfRule type="containsText" dxfId="633" priority="807" operator="containsText" text="Deleted">
      <formula>NOT(ISERROR(SEARCH("Deleted",E40)))</formula>
    </cfRule>
    <cfRule type="containsText" dxfId="632" priority="808" operator="containsText" text="In Danger of Falling Behind Target">
      <formula>NOT(ISERROR(SEARCH("In Danger of Falling Behind Target",E40)))</formula>
    </cfRule>
    <cfRule type="containsText" dxfId="631" priority="809" operator="containsText" text="Not yet due">
      <formula>NOT(ISERROR(SEARCH("Not yet due",E40)))</formula>
    </cfRule>
    <cfRule type="containsText" dxfId="630" priority="810" operator="containsText" text="Completed Behind Schedule">
      <formula>NOT(ISERROR(SEARCH("Completed Behind Schedule",E40)))</formula>
    </cfRule>
    <cfRule type="containsText" dxfId="629" priority="811" operator="containsText" text="Off Target">
      <formula>NOT(ISERROR(SEARCH("Off Target",E40)))</formula>
    </cfRule>
    <cfRule type="containsText" dxfId="628" priority="812" operator="containsText" text="In Danger of Falling Behind Target">
      <formula>NOT(ISERROR(SEARCH("In Danger of Falling Behind Target",E40)))</formula>
    </cfRule>
    <cfRule type="containsText" dxfId="627" priority="813" operator="containsText" text="On Track to be Achieved">
      <formula>NOT(ISERROR(SEARCH("On Track to be Achieved",E40)))</formula>
    </cfRule>
    <cfRule type="containsText" dxfId="626" priority="814" operator="containsText" text="Fully Achieved">
      <formula>NOT(ISERROR(SEARCH("Fully Achieved",E40)))</formula>
    </cfRule>
    <cfRule type="containsText" dxfId="625" priority="815" operator="containsText" text="Update not Provided">
      <formula>NOT(ISERROR(SEARCH("Update not Provided",E40)))</formula>
    </cfRule>
    <cfRule type="containsText" dxfId="624" priority="816" operator="containsText" text="Not yet due">
      <formula>NOT(ISERROR(SEARCH("Not yet due",E40)))</formula>
    </cfRule>
    <cfRule type="containsText" dxfId="623" priority="817" operator="containsText" text="Completed Behind Schedule">
      <formula>NOT(ISERROR(SEARCH("Completed Behind Schedule",E40)))</formula>
    </cfRule>
    <cfRule type="containsText" dxfId="622" priority="818" operator="containsText" text="Off Target">
      <formula>NOT(ISERROR(SEARCH("Off Target",E40)))</formula>
    </cfRule>
    <cfRule type="containsText" dxfId="621" priority="819" operator="containsText" text="In Danger of Falling Behind Target">
      <formula>NOT(ISERROR(SEARCH("In Danger of Falling Behind Target",E40)))</formula>
    </cfRule>
    <cfRule type="containsText" dxfId="620" priority="820" operator="containsText" text="On Track to be Achieved">
      <formula>NOT(ISERROR(SEARCH("On Track to be Achieved",E40)))</formula>
    </cfRule>
    <cfRule type="containsText" dxfId="619" priority="821" operator="containsText" text="Fully Achieved">
      <formula>NOT(ISERROR(SEARCH("Fully Achieved",E40)))</formula>
    </cfRule>
    <cfRule type="containsText" dxfId="618" priority="822" operator="containsText" text="Fully Achieved">
      <formula>NOT(ISERROR(SEARCH("Fully Achieved",E40)))</formula>
    </cfRule>
    <cfRule type="containsText" dxfId="617" priority="823" operator="containsText" text="Fully Achieved">
      <formula>NOT(ISERROR(SEARCH("Fully Achieved",E40)))</formula>
    </cfRule>
    <cfRule type="containsText" dxfId="616" priority="824" operator="containsText" text="Deferred">
      <formula>NOT(ISERROR(SEARCH("Deferred",E40)))</formula>
    </cfRule>
    <cfRule type="containsText" dxfId="615" priority="825" operator="containsText" text="Deleted">
      <formula>NOT(ISERROR(SEARCH("Deleted",E40)))</formula>
    </cfRule>
    <cfRule type="containsText" dxfId="614" priority="826" operator="containsText" text="In Danger of Falling Behind Target">
      <formula>NOT(ISERROR(SEARCH("In Danger of Falling Behind Target",E40)))</formula>
    </cfRule>
    <cfRule type="containsText" dxfId="613" priority="827" operator="containsText" text="Not yet due">
      <formula>NOT(ISERROR(SEARCH("Not yet due",E40)))</formula>
    </cfRule>
    <cfRule type="containsText" dxfId="612" priority="828" operator="containsText" text="Update not Provided">
      <formula>NOT(ISERROR(SEARCH("Update not Provided",E40)))</formula>
    </cfRule>
  </conditionalFormatting>
  <conditionalFormatting sqref="E45:E46">
    <cfRule type="containsText" dxfId="611" priority="757" operator="containsText" text="On track to be achieved">
      <formula>NOT(ISERROR(SEARCH("On track to be achieved",E45)))</formula>
    </cfRule>
    <cfRule type="containsText" dxfId="610" priority="758" operator="containsText" text="Deferred">
      <formula>NOT(ISERROR(SEARCH("Deferred",E45)))</formula>
    </cfRule>
    <cfRule type="containsText" dxfId="609" priority="759" operator="containsText" text="Deleted">
      <formula>NOT(ISERROR(SEARCH("Deleted",E45)))</formula>
    </cfRule>
    <cfRule type="containsText" dxfId="608" priority="760" operator="containsText" text="In Danger of Falling Behind Target">
      <formula>NOT(ISERROR(SEARCH("In Danger of Falling Behind Target",E45)))</formula>
    </cfRule>
    <cfRule type="containsText" dxfId="607" priority="761" operator="containsText" text="Not yet due">
      <formula>NOT(ISERROR(SEARCH("Not yet due",E45)))</formula>
    </cfRule>
    <cfRule type="containsText" dxfId="606" priority="762" operator="containsText" text="Update not Provided">
      <formula>NOT(ISERROR(SEARCH("Update not Provided",E45)))</formula>
    </cfRule>
    <cfRule type="containsText" dxfId="605" priority="763" operator="containsText" text="Not yet due">
      <formula>NOT(ISERROR(SEARCH("Not yet due",E45)))</formula>
    </cfRule>
    <cfRule type="containsText" dxfId="604" priority="764" operator="containsText" text="Completed Behind Schedule">
      <formula>NOT(ISERROR(SEARCH("Completed Behind Schedule",E45)))</formula>
    </cfRule>
    <cfRule type="containsText" dxfId="603" priority="765" operator="containsText" text="Off Target">
      <formula>NOT(ISERROR(SEARCH("Off Target",E45)))</formula>
    </cfRule>
    <cfRule type="containsText" dxfId="602" priority="766" operator="containsText" text="On Track to be Achieved">
      <formula>NOT(ISERROR(SEARCH("On Track to be Achieved",E45)))</formula>
    </cfRule>
    <cfRule type="containsText" dxfId="601" priority="767" operator="containsText" text="Fully Achieved">
      <formula>NOT(ISERROR(SEARCH("Fully Achieved",E45)))</formula>
    </cfRule>
    <cfRule type="containsText" dxfId="600" priority="768" operator="containsText" text="Not yet due">
      <formula>NOT(ISERROR(SEARCH("Not yet due",E45)))</formula>
    </cfRule>
    <cfRule type="containsText" dxfId="599" priority="769" operator="containsText" text="Not Yet Due">
      <formula>NOT(ISERROR(SEARCH("Not Yet Due",E45)))</formula>
    </cfRule>
    <cfRule type="containsText" dxfId="598" priority="770" operator="containsText" text="Deferred">
      <formula>NOT(ISERROR(SEARCH("Deferred",E45)))</formula>
    </cfRule>
    <cfRule type="containsText" dxfId="597" priority="771" operator="containsText" text="Deleted">
      <formula>NOT(ISERROR(SEARCH("Deleted",E45)))</formula>
    </cfRule>
    <cfRule type="containsText" dxfId="596" priority="772" operator="containsText" text="In Danger of Falling Behind Target">
      <formula>NOT(ISERROR(SEARCH("In Danger of Falling Behind Target",E45)))</formula>
    </cfRule>
    <cfRule type="containsText" dxfId="595" priority="773" operator="containsText" text="Not yet due">
      <formula>NOT(ISERROR(SEARCH("Not yet due",E45)))</formula>
    </cfRule>
    <cfRule type="containsText" dxfId="594" priority="774" operator="containsText" text="Completed Behind Schedule">
      <formula>NOT(ISERROR(SEARCH("Completed Behind Schedule",E45)))</formula>
    </cfRule>
    <cfRule type="containsText" dxfId="593" priority="775" operator="containsText" text="Off Target">
      <formula>NOT(ISERROR(SEARCH("Off Target",E45)))</formula>
    </cfRule>
    <cfRule type="containsText" dxfId="592" priority="776" operator="containsText" text="In Danger of Falling Behind Target">
      <formula>NOT(ISERROR(SEARCH("In Danger of Falling Behind Target",E45)))</formula>
    </cfRule>
    <cfRule type="containsText" dxfId="591" priority="777" operator="containsText" text="On Track to be Achieved">
      <formula>NOT(ISERROR(SEARCH("On Track to be Achieved",E45)))</formula>
    </cfRule>
    <cfRule type="containsText" dxfId="590" priority="778" operator="containsText" text="Fully Achieved">
      <formula>NOT(ISERROR(SEARCH("Fully Achieved",E45)))</formula>
    </cfRule>
    <cfRule type="containsText" dxfId="589" priority="779" operator="containsText" text="Update not Provided">
      <formula>NOT(ISERROR(SEARCH("Update not Provided",E45)))</formula>
    </cfRule>
    <cfRule type="containsText" dxfId="588" priority="780" operator="containsText" text="Not yet due">
      <formula>NOT(ISERROR(SEARCH("Not yet due",E45)))</formula>
    </cfRule>
    <cfRule type="containsText" dxfId="587" priority="781" operator="containsText" text="Completed Behind Schedule">
      <formula>NOT(ISERROR(SEARCH("Completed Behind Schedule",E45)))</formula>
    </cfRule>
    <cfRule type="containsText" dxfId="586" priority="782" operator="containsText" text="Off Target">
      <formula>NOT(ISERROR(SEARCH("Off Target",E45)))</formula>
    </cfRule>
    <cfRule type="containsText" dxfId="585" priority="783" operator="containsText" text="In Danger of Falling Behind Target">
      <formula>NOT(ISERROR(SEARCH("In Danger of Falling Behind Target",E45)))</formula>
    </cfRule>
    <cfRule type="containsText" dxfId="584" priority="784" operator="containsText" text="On Track to be Achieved">
      <formula>NOT(ISERROR(SEARCH("On Track to be Achieved",E45)))</formula>
    </cfRule>
    <cfRule type="containsText" dxfId="583" priority="785" operator="containsText" text="Fully Achieved">
      <formula>NOT(ISERROR(SEARCH("Fully Achieved",E45)))</formula>
    </cfRule>
    <cfRule type="containsText" dxfId="582" priority="786" operator="containsText" text="Fully Achieved">
      <formula>NOT(ISERROR(SEARCH("Fully Achieved",E45)))</formula>
    </cfRule>
    <cfRule type="containsText" dxfId="581" priority="787" operator="containsText" text="Fully Achieved">
      <formula>NOT(ISERROR(SEARCH("Fully Achieved",E45)))</formula>
    </cfRule>
    <cfRule type="containsText" dxfId="580" priority="788" operator="containsText" text="Deferred">
      <formula>NOT(ISERROR(SEARCH("Deferred",E45)))</formula>
    </cfRule>
    <cfRule type="containsText" dxfId="579" priority="789" operator="containsText" text="Deleted">
      <formula>NOT(ISERROR(SEARCH("Deleted",E45)))</formula>
    </cfRule>
    <cfRule type="containsText" dxfId="578" priority="790" operator="containsText" text="In Danger of Falling Behind Target">
      <formula>NOT(ISERROR(SEARCH("In Danger of Falling Behind Target",E45)))</formula>
    </cfRule>
    <cfRule type="containsText" dxfId="577" priority="791" operator="containsText" text="Not yet due">
      <formula>NOT(ISERROR(SEARCH("Not yet due",E45)))</formula>
    </cfRule>
    <cfRule type="containsText" dxfId="576" priority="792" operator="containsText" text="Update not Provided">
      <formula>NOT(ISERROR(SEARCH("Update not Provided",E45)))</formula>
    </cfRule>
  </conditionalFormatting>
  <conditionalFormatting sqref="E47:E50">
    <cfRule type="containsText" dxfId="575" priority="721" operator="containsText" text="On track to be achieved">
      <formula>NOT(ISERROR(SEARCH("On track to be achieved",E47)))</formula>
    </cfRule>
    <cfRule type="containsText" dxfId="574" priority="722" operator="containsText" text="Deferred">
      <formula>NOT(ISERROR(SEARCH("Deferred",E47)))</formula>
    </cfRule>
    <cfRule type="containsText" dxfId="573" priority="723" operator="containsText" text="Deleted">
      <formula>NOT(ISERROR(SEARCH("Deleted",E47)))</formula>
    </cfRule>
    <cfRule type="containsText" dxfId="572" priority="724" operator="containsText" text="In Danger of Falling Behind Target">
      <formula>NOT(ISERROR(SEARCH("In Danger of Falling Behind Target",E47)))</formula>
    </cfRule>
    <cfRule type="containsText" dxfId="571" priority="725" operator="containsText" text="Not yet due">
      <formula>NOT(ISERROR(SEARCH("Not yet due",E47)))</formula>
    </cfRule>
    <cfRule type="containsText" dxfId="570" priority="726" operator="containsText" text="Update not Provided">
      <formula>NOT(ISERROR(SEARCH("Update not Provided",E47)))</formula>
    </cfRule>
    <cfRule type="containsText" dxfId="569" priority="727" operator="containsText" text="Not yet due">
      <formula>NOT(ISERROR(SEARCH("Not yet due",E47)))</formula>
    </cfRule>
    <cfRule type="containsText" dxfId="568" priority="728" operator="containsText" text="Completed Behind Schedule">
      <formula>NOT(ISERROR(SEARCH("Completed Behind Schedule",E47)))</formula>
    </cfRule>
    <cfRule type="containsText" dxfId="567" priority="729" operator="containsText" text="Off Target">
      <formula>NOT(ISERROR(SEARCH("Off Target",E47)))</formula>
    </cfRule>
    <cfRule type="containsText" dxfId="566" priority="730" operator="containsText" text="On Track to be Achieved">
      <formula>NOT(ISERROR(SEARCH("On Track to be Achieved",E47)))</formula>
    </cfRule>
    <cfRule type="containsText" dxfId="565" priority="731" operator="containsText" text="Fully Achieved">
      <formula>NOT(ISERROR(SEARCH("Fully Achieved",E47)))</formula>
    </cfRule>
    <cfRule type="containsText" dxfId="564" priority="732" operator="containsText" text="Not yet due">
      <formula>NOT(ISERROR(SEARCH("Not yet due",E47)))</formula>
    </cfRule>
    <cfRule type="containsText" dxfId="563" priority="733" operator="containsText" text="Not Yet Due">
      <formula>NOT(ISERROR(SEARCH("Not Yet Due",E47)))</formula>
    </cfRule>
    <cfRule type="containsText" dxfId="562" priority="734" operator="containsText" text="Deferred">
      <formula>NOT(ISERROR(SEARCH("Deferred",E47)))</formula>
    </cfRule>
    <cfRule type="containsText" dxfId="561" priority="735" operator="containsText" text="Deleted">
      <formula>NOT(ISERROR(SEARCH("Deleted",E47)))</formula>
    </cfRule>
    <cfRule type="containsText" dxfId="560" priority="736" operator="containsText" text="In Danger of Falling Behind Target">
      <formula>NOT(ISERROR(SEARCH("In Danger of Falling Behind Target",E47)))</formula>
    </cfRule>
    <cfRule type="containsText" dxfId="559" priority="737" operator="containsText" text="Not yet due">
      <formula>NOT(ISERROR(SEARCH("Not yet due",E47)))</formula>
    </cfRule>
    <cfRule type="containsText" dxfId="558" priority="738" operator="containsText" text="Completed Behind Schedule">
      <formula>NOT(ISERROR(SEARCH("Completed Behind Schedule",E47)))</formula>
    </cfRule>
    <cfRule type="containsText" dxfId="557" priority="739" operator="containsText" text="Off Target">
      <formula>NOT(ISERROR(SEARCH("Off Target",E47)))</formula>
    </cfRule>
    <cfRule type="containsText" dxfId="556" priority="740" operator="containsText" text="In Danger of Falling Behind Target">
      <formula>NOT(ISERROR(SEARCH("In Danger of Falling Behind Target",E47)))</formula>
    </cfRule>
    <cfRule type="containsText" dxfId="555" priority="741" operator="containsText" text="On Track to be Achieved">
      <formula>NOT(ISERROR(SEARCH("On Track to be Achieved",E47)))</formula>
    </cfRule>
    <cfRule type="containsText" dxfId="554" priority="742" operator="containsText" text="Fully Achieved">
      <formula>NOT(ISERROR(SEARCH("Fully Achieved",E47)))</formula>
    </cfRule>
    <cfRule type="containsText" dxfId="553" priority="743" operator="containsText" text="Update not Provided">
      <formula>NOT(ISERROR(SEARCH("Update not Provided",E47)))</formula>
    </cfRule>
    <cfRule type="containsText" dxfId="552" priority="744" operator="containsText" text="Not yet due">
      <formula>NOT(ISERROR(SEARCH("Not yet due",E47)))</formula>
    </cfRule>
    <cfRule type="containsText" dxfId="551" priority="745" operator="containsText" text="Completed Behind Schedule">
      <formula>NOT(ISERROR(SEARCH("Completed Behind Schedule",E47)))</formula>
    </cfRule>
    <cfRule type="containsText" dxfId="550" priority="746" operator="containsText" text="Off Target">
      <formula>NOT(ISERROR(SEARCH("Off Target",E47)))</formula>
    </cfRule>
    <cfRule type="containsText" dxfId="549" priority="747" operator="containsText" text="In Danger of Falling Behind Target">
      <formula>NOT(ISERROR(SEARCH("In Danger of Falling Behind Target",E47)))</formula>
    </cfRule>
    <cfRule type="containsText" dxfId="548" priority="748" operator="containsText" text="On Track to be Achieved">
      <formula>NOT(ISERROR(SEARCH("On Track to be Achieved",E47)))</formula>
    </cfRule>
    <cfRule type="containsText" dxfId="547" priority="749" operator="containsText" text="Fully Achieved">
      <formula>NOT(ISERROR(SEARCH("Fully Achieved",E47)))</formula>
    </cfRule>
    <cfRule type="containsText" dxfId="546" priority="750" operator="containsText" text="Fully Achieved">
      <formula>NOT(ISERROR(SEARCH("Fully Achieved",E47)))</formula>
    </cfRule>
    <cfRule type="containsText" dxfId="545" priority="751" operator="containsText" text="Fully Achieved">
      <formula>NOT(ISERROR(SEARCH("Fully Achieved",E47)))</formula>
    </cfRule>
    <cfRule type="containsText" dxfId="544" priority="752" operator="containsText" text="Deferred">
      <formula>NOT(ISERROR(SEARCH("Deferred",E47)))</formula>
    </cfRule>
    <cfRule type="containsText" dxfId="543" priority="753" operator="containsText" text="Deleted">
      <formula>NOT(ISERROR(SEARCH("Deleted",E47)))</formula>
    </cfRule>
    <cfRule type="containsText" dxfId="542" priority="754" operator="containsText" text="In Danger of Falling Behind Target">
      <formula>NOT(ISERROR(SEARCH("In Danger of Falling Behind Target",E47)))</formula>
    </cfRule>
    <cfRule type="containsText" dxfId="541" priority="755" operator="containsText" text="Not yet due">
      <formula>NOT(ISERROR(SEARCH("Not yet due",E47)))</formula>
    </cfRule>
    <cfRule type="containsText" dxfId="540" priority="756" operator="containsText" text="Update not Provided">
      <formula>NOT(ISERROR(SEARCH("Update not Provided",E47)))</formula>
    </cfRule>
  </conditionalFormatting>
  <conditionalFormatting sqref="E53">
    <cfRule type="containsText" dxfId="539" priority="685" operator="containsText" text="On track to be achieved">
      <formula>NOT(ISERROR(SEARCH("On track to be achieved",E53)))</formula>
    </cfRule>
    <cfRule type="containsText" dxfId="538" priority="686" operator="containsText" text="Deferred">
      <formula>NOT(ISERROR(SEARCH("Deferred",E53)))</formula>
    </cfRule>
    <cfRule type="containsText" dxfId="537" priority="687" operator="containsText" text="Deleted">
      <formula>NOT(ISERROR(SEARCH("Deleted",E53)))</formula>
    </cfRule>
    <cfRule type="containsText" dxfId="536" priority="688" operator="containsText" text="In Danger of Falling Behind Target">
      <formula>NOT(ISERROR(SEARCH("In Danger of Falling Behind Target",E53)))</formula>
    </cfRule>
    <cfRule type="containsText" dxfId="535" priority="689" operator="containsText" text="Not yet due">
      <formula>NOT(ISERROR(SEARCH("Not yet due",E53)))</formula>
    </cfRule>
    <cfRule type="containsText" dxfId="534" priority="690" operator="containsText" text="Update not Provided">
      <formula>NOT(ISERROR(SEARCH("Update not Provided",E53)))</formula>
    </cfRule>
    <cfRule type="containsText" dxfId="533" priority="691" operator="containsText" text="Not yet due">
      <formula>NOT(ISERROR(SEARCH("Not yet due",E53)))</formula>
    </cfRule>
    <cfRule type="containsText" dxfId="532" priority="692" operator="containsText" text="Completed Behind Schedule">
      <formula>NOT(ISERROR(SEARCH("Completed Behind Schedule",E53)))</formula>
    </cfRule>
    <cfRule type="containsText" dxfId="531" priority="693" operator="containsText" text="Off Target">
      <formula>NOT(ISERROR(SEARCH("Off Target",E53)))</formula>
    </cfRule>
    <cfRule type="containsText" dxfId="530" priority="694" operator="containsText" text="On Track to be Achieved">
      <formula>NOT(ISERROR(SEARCH("On Track to be Achieved",E53)))</formula>
    </cfRule>
    <cfRule type="containsText" dxfId="529" priority="695" operator="containsText" text="Fully Achieved">
      <formula>NOT(ISERROR(SEARCH("Fully Achieved",E53)))</formula>
    </cfRule>
    <cfRule type="containsText" dxfId="528" priority="696" operator="containsText" text="Not yet due">
      <formula>NOT(ISERROR(SEARCH("Not yet due",E53)))</formula>
    </cfRule>
    <cfRule type="containsText" dxfId="527" priority="697" operator="containsText" text="Not Yet Due">
      <formula>NOT(ISERROR(SEARCH("Not Yet Due",E53)))</formula>
    </cfRule>
    <cfRule type="containsText" dxfId="526" priority="698" operator="containsText" text="Deferred">
      <formula>NOT(ISERROR(SEARCH("Deferred",E53)))</formula>
    </cfRule>
    <cfRule type="containsText" dxfId="525" priority="699" operator="containsText" text="Deleted">
      <formula>NOT(ISERROR(SEARCH("Deleted",E53)))</formula>
    </cfRule>
    <cfRule type="containsText" dxfId="524" priority="700" operator="containsText" text="In Danger of Falling Behind Target">
      <formula>NOT(ISERROR(SEARCH("In Danger of Falling Behind Target",E53)))</formula>
    </cfRule>
    <cfRule type="containsText" dxfId="523" priority="701" operator="containsText" text="Not yet due">
      <formula>NOT(ISERROR(SEARCH("Not yet due",E53)))</formula>
    </cfRule>
    <cfRule type="containsText" dxfId="522" priority="702" operator="containsText" text="Completed Behind Schedule">
      <formula>NOT(ISERROR(SEARCH("Completed Behind Schedule",E53)))</formula>
    </cfRule>
    <cfRule type="containsText" dxfId="521" priority="703" operator="containsText" text="Off Target">
      <formula>NOT(ISERROR(SEARCH("Off Target",E53)))</formula>
    </cfRule>
    <cfRule type="containsText" dxfId="520" priority="704" operator="containsText" text="In Danger of Falling Behind Target">
      <formula>NOT(ISERROR(SEARCH("In Danger of Falling Behind Target",E53)))</formula>
    </cfRule>
    <cfRule type="containsText" dxfId="519" priority="705" operator="containsText" text="On Track to be Achieved">
      <formula>NOT(ISERROR(SEARCH("On Track to be Achieved",E53)))</formula>
    </cfRule>
    <cfRule type="containsText" dxfId="518" priority="706" operator="containsText" text="Fully Achieved">
      <formula>NOT(ISERROR(SEARCH("Fully Achieved",E53)))</formula>
    </cfRule>
    <cfRule type="containsText" dxfId="517" priority="707" operator="containsText" text="Update not Provided">
      <formula>NOT(ISERROR(SEARCH("Update not Provided",E53)))</formula>
    </cfRule>
    <cfRule type="containsText" dxfId="516" priority="708" operator="containsText" text="Not yet due">
      <formula>NOT(ISERROR(SEARCH("Not yet due",E53)))</formula>
    </cfRule>
    <cfRule type="containsText" dxfId="515" priority="709" operator="containsText" text="Completed Behind Schedule">
      <formula>NOT(ISERROR(SEARCH("Completed Behind Schedule",E53)))</formula>
    </cfRule>
    <cfRule type="containsText" dxfId="514" priority="710" operator="containsText" text="Off Target">
      <formula>NOT(ISERROR(SEARCH("Off Target",E53)))</formula>
    </cfRule>
    <cfRule type="containsText" dxfId="513" priority="711" operator="containsText" text="In Danger of Falling Behind Target">
      <formula>NOT(ISERROR(SEARCH("In Danger of Falling Behind Target",E53)))</formula>
    </cfRule>
    <cfRule type="containsText" dxfId="512" priority="712" operator="containsText" text="On Track to be Achieved">
      <formula>NOT(ISERROR(SEARCH("On Track to be Achieved",E53)))</formula>
    </cfRule>
    <cfRule type="containsText" dxfId="511" priority="713" operator="containsText" text="Fully Achieved">
      <formula>NOT(ISERROR(SEARCH("Fully Achieved",E53)))</formula>
    </cfRule>
    <cfRule type="containsText" dxfId="510" priority="714" operator="containsText" text="Fully Achieved">
      <formula>NOT(ISERROR(SEARCH("Fully Achieved",E53)))</formula>
    </cfRule>
    <cfRule type="containsText" dxfId="509" priority="715" operator="containsText" text="Fully Achieved">
      <formula>NOT(ISERROR(SEARCH("Fully Achieved",E53)))</formula>
    </cfRule>
    <cfRule type="containsText" dxfId="508" priority="716" operator="containsText" text="Deferred">
      <formula>NOT(ISERROR(SEARCH("Deferred",E53)))</formula>
    </cfRule>
    <cfRule type="containsText" dxfId="507" priority="717" operator="containsText" text="Deleted">
      <formula>NOT(ISERROR(SEARCH("Deleted",E53)))</formula>
    </cfRule>
    <cfRule type="containsText" dxfId="506" priority="718" operator="containsText" text="In Danger of Falling Behind Target">
      <formula>NOT(ISERROR(SEARCH("In Danger of Falling Behind Target",E53)))</formula>
    </cfRule>
    <cfRule type="containsText" dxfId="505" priority="719" operator="containsText" text="Not yet due">
      <formula>NOT(ISERROR(SEARCH("Not yet due",E53)))</formula>
    </cfRule>
    <cfRule type="containsText" dxfId="504" priority="720" operator="containsText" text="Update not Provided">
      <formula>NOT(ISERROR(SEARCH("Update not Provided",E53)))</formula>
    </cfRule>
  </conditionalFormatting>
  <conditionalFormatting sqref="E55:E56">
    <cfRule type="containsText" dxfId="503" priority="649" operator="containsText" text="On track to be achieved">
      <formula>NOT(ISERROR(SEARCH("On track to be achieved",E55)))</formula>
    </cfRule>
    <cfRule type="containsText" dxfId="502" priority="650" operator="containsText" text="Deferred">
      <formula>NOT(ISERROR(SEARCH("Deferred",E55)))</formula>
    </cfRule>
    <cfRule type="containsText" dxfId="501" priority="651" operator="containsText" text="Deleted">
      <formula>NOT(ISERROR(SEARCH("Deleted",E55)))</formula>
    </cfRule>
    <cfRule type="containsText" dxfId="500" priority="652" operator="containsText" text="In Danger of Falling Behind Target">
      <formula>NOT(ISERROR(SEARCH("In Danger of Falling Behind Target",E55)))</formula>
    </cfRule>
    <cfRule type="containsText" dxfId="499" priority="653" operator="containsText" text="Not yet due">
      <formula>NOT(ISERROR(SEARCH("Not yet due",E55)))</formula>
    </cfRule>
    <cfRule type="containsText" dxfId="498" priority="654" operator="containsText" text="Update not Provided">
      <formula>NOT(ISERROR(SEARCH("Update not Provided",E55)))</formula>
    </cfRule>
    <cfRule type="containsText" dxfId="497" priority="655" operator="containsText" text="Not yet due">
      <formula>NOT(ISERROR(SEARCH("Not yet due",E55)))</formula>
    </cfRule>
    <cfRule type="containsText" dxfId="496" priority="656" operator="containsText" text="Completed Behind Schedule">
      <formula>NOT(ISERROR(SEARCH("Completed Behind Schedule",E55)))</formula>
    </cfRule>
    <cfRule type="containsText" dxfId="495" priority="657" operator="containsText" text="Off Target">
      <formula>NOT(ISERROR(SEARCH("Off Target",E55)))</formula>
    </cfRule>
    <cfRule type="containsText" dxfId="494" priority="658" operator="containsText" text="On Track to be Achieved">
      <formula>NOT(ISERROR(SEARCH("On Track to be Achieved",E55)))</formula>
    </cfRule>
    <cfRule type="containsText" dxfId="493" priority="659" operator="containsText" text="Fully Achieved">
      <formula>NOT(ISERROR(SEARCH("Fully Achieved",E55)))</formula>
    </cfRule>
    <cfRule type="containsText" dxfId="492" priority="660" operator="containsText" text="Not yet due">
      <formula>NOT(ISERROR(SEARCH("Not yet due",E55)))</formula>
    </cfRule>
    <cfRule type="containsText" dxfId="491" priority="661" operator="containsText" text="Not Yet Due">
      <formula>NOT(ISERROR(SEARCH("Not Yet Due",E55)))</formula>
    </cfRule>
    <cfRule type="containsText" dxfId="490" priority="662" operator="containsText" text="Deferred">
      <formula>NOT(ISERROR(SEARCH("Deferred",E55)))</formula>
    </cfRule>
    <cfRule type="containsText" dxfId="489" priority="663" operator="containsText" text="Deleted">
      <formula>NOT(ISERROR(SEARCH("Deleted",E55)))</formula>
    </cfRule>
    <cfRule type="containsText" dxfId="488" priority="664" operator="containsText" text="In Danger of Falling Behind Target">
      <formula>NOT(ISERROR(SEARCH("In Danger of Falling Behind Target",E55)))</formula>
    </cfRule>
    <cfRule type="containsText" dxfId="487" priority="665" operator="containsText" text="Not yet due">
      <formula>NOT(ISERROR(SEARCH("Not yet due",E55)))</formula>
    </cfRule>
    <cfRule type="containsText" dxfId="486" priority="666" operator="containsText" text="Completed Behind Schedule">
      <formula>NOT(ISERROR(SEARCH("Completed Behind Schedule",E55)))</formula>
    </cfRule>
    <cfRule type="containsText" dxfId="485" priority="667" operator="containsText" text="Off Target">
      <formula>NOT(ISERROR(SEARCH("Off Target",E55)))</formula>
    </cfRule>
    <cfRule type="containsText" dxfId="484" priority="668" operator="containsText" text="In Danger of Falling Behind Target">
      <formula>NOT(ISERROR(SEARCH("In Danger of Falling Behind Target",E55)))</formula>
    </cfRule>
    <cfRule type="containsText" dxfId="483" priority="669" operator="containsText" text="On Track to be Achieved">
      <formula>NOT(ISERROR(SEARCH("On Track to be Achieved",E55)))</formula>
    </cfRule>
    <cfRule type="containsText" dxfId="482" priority="670" operator="containsText" text="Fully Achieved">
      <formula>NOT(ISERROR(SEARCH("Fully Achieved",E55)))</formula>
    </cfRule>
    <cfRule type="containsText" dxfId="481" priority="671" operator="containsText" text="Update not Provided">
      <formula>NOT(ISERROR(SEARCH("Update not Provided",E55)))</formula>
    </cfRule>
    <cfRule type="containsText" dxfId="480" priority="672" operator="containsText" text="Not yet due">
      <formula>NOT(ISERROR(SEARCH("Not yet due",E55)))</formula>
    </cfRule>
    <cfRule type="containsText" dxfId="479" priority="673" operator="containsText" text="Completed Behind Schedule">
      <formula>NOT(ISERROR(SEARCH("Completed Behind Schedule",E55)))</formula>
    </cfRule>
    <cfRule type="containsText" dxfId="478" priority="674" operator="containsText" text="Off Target">
      <formula>NOT(ISERROR(SEARCH("Off Target",E55)))</formula>
    </cfRule>
    <cfRule type="containsText" dxfId="477" priority="675" operator="containsText" text="In Danger of Falling Behind Target">
      <formula>NOT(ISERROR(SEARCH("In Danger of Falling Behind Target",E55)))</formula>
    </cfRule>
    <cfRule type="containsText" dxfId="476" priority="676" operator="containsText" text="On Track to be Achieved">
      <formula>NOT(ISERROR(SEARCH("On Track to be Achieved",E55)))</formula>
    </cfRule>
    <cfRule type="containsText" dxfId="475" priority="677" operator="containsText" text="Fully Achieved">
      <formula>NOT(ISERROR(SEARCH("Fully Achieved",E55)))</formula>
    </cfRule>
    <cfRule type="containsText" dxfId="474" priority="678" operator="containsText" text="Fully Achieved">
      <formula>NOT(ISERROR(SEARCH("Fully Achieved",E55)))</formula>
    </cfRule>
    <cfRule type="containsText" dxfId="473" priority="679" operator="containsText" text="Fully Achieved">
      <formula>NOT(ISERROR(SEARCH("Fully Achieved",E55)))</formula>
    </cfRule>
    <cfRule type="containsText" dxfId="472" priority="680" operator="containsText" text="Deferred">
      <formula>NOT(ISERROR(SEARCH("Deferred",E55)))</formula>
    </cfRule>
    <cfRule type="containsText" dxfId="471" priority="681" operator="containsText" text="Deleted">
      <formula>NOT(ISERROR(SEARCH("Deleted",E55)))</formula>
    </cfRule>
    <cfRule type="containsText" dxfId="470" priority="682" operator="containsText" text="In Danger of Falling Behind Target">
      <formula>NOT(ISERROR(SEARCH("In Danger of Falling Behind Target",E55)))</formula>
    </cfRule>
    <cfRule type="containsText" dxfId="469" priority="683" operator="containsText" text="Not yet due">
      <formula>NOT(ISERROR(SEARCH("Not yet due",E55)))</formula>
    </cfRule>
    <cfRule type="containsText" dxfId="468" priority="684" operator="containsText" text="Update not Provided">
      <formula>NOT(ISERROR(SEARCH("Update not Provided",E55)))</formula>
    </cfRule>
  </conditionalFormatting>
  <conditionalFormatting sqref="E58">
    <cfRule type="containsText" dxfId="467" priority="613" operator="containsText" text="On track to be achieved">
      <formula>NOT(ISERROR(SEARCH("On track to be achieved",E58)))</formula>
    </cfRule>
    <cfRule type="containsText" dxfId="466" priority="614" operator="containsText" text="Deferred">
      <formula>NOT(ISERROR(SEARCH("Deferred",E58)))</formula>
    </cfRule>
    <cfRule type="containsText" dxfId="465" priority="615" operator="containsText" text="Deleted">
      <formula>NOT(ISERROR(SEARCH("Deleted",E58)))</formula>
    </cfRule>
    <cfRule type="containsText" dxfId="464" priority="616" operator="containsText" text="In Danger of Falling Behind Target">
      <formula>NOT(ISERROR(SEARCH("In Danger of Falling Behind Target",E58)))</formula>
    </cfRule>
    <cfRule type="containsText" dxfId="463" priority="617" operator="containsText" text="Not yet due">
      <formula>NOT(ISERROR(SEARCH("Not yet due",E58)))</formula>
    </cfRule>
    <cfRule type="containsText" dxfId="462" priority="618" operator="containsText" text="Update not Provided">
      <formula>NOT(ISERROR(SEARCH("Update not Provided",E58)))</formula>
    </cfRule>
    <cfRule type="containsText" dxfId="461" priority="619" operator="containsText" text="Not yet due">
      <formula>NOT(ISERROR(SEARCH("Not yet due",E58)))</formula>
    </cfRule>
    <cfRule type="containsText" dxfId="460" priority="620" operator="containsText" text="Completed Behind Schedule">
      <formula>NOT(ISERROR(SEARCH("Completed Behind Schedule",E58)))</formula>
    </cfRule>
    <cfRule type="containsText" dxfId="459" priority="621" operator="containsText" text="Off Target">
      <formula>NOT(ISERROR(SEARCH("Off Target",E58)))</formula>
    </cfRule>
    <cfRule type="containsText" dxfId="458" priority="622" operator="containsText" text="On Track to be Achieved">
      <formula>NOT(ISERROR(SEARCH("On Track to be Achieved",E58)))</formula>
    </cfRule>
    <cfRule type="containsText" dxfId="457" priority="623" operator="containsText" text="Fully Achieved">
      <formula>NOT(ISERROR(SEARCH("Fully Achieved",E58)))</formula>
    </cfRule>
    <cfRule type="containsText" dxfId="456" priority="624" operator="containsText" text="Not yet due">
      <formula>NOT(ISERROR(SEARCH("Not yet due",E58)))</formula>
    </cfRule>
    <cfRule type="containsText" dxfId="455" priority="625" operator="containsText" text="Not Yet Due">
      <formula>NOT(ISERROR(SEARCH("Not Yet Due",E58)))</formula>
    </cfRule>
    <cfRule type="containsText" dxfId="454" priority="626" operator="containsText" text="Deferred">
      <formula>NOT(ISERROR(SEARCH("Deferred",E58)))</formula>
    </cfRule>
    <cfRule type="containsText" dxfId="453" priority="627" operator="containsText" text="Deleted">
      <formula>NOT(ISERROR(SEARCH("Deleted",E58)))</formula>
    </cfRule>
    <cfRule type="containsText" dxfId="452" priority="628" operator="containsText" text="In Danger of Falling Behind Target">
      <formula>NOT(ISERROR(SEARCH("In Danger of Falling Behind Target",E58)))</formula>
    </cfRule>
    <cfRule type="containsText" dxfId="451" priority="629" operator="containsText" text="Not yet due">
      <formula>NOT(ISERROR(SEARCH("Not yet due",E58)))</formula>
    </cfRule>
    <cfRule type="containsText" dxfId="450" priority="630" operator="containsText" text="Completed Behind Schedule">
      <formula>NOT(ISERROR(SEARCH("Completed Behind Schedule",E58)))</formula>
    </cfRule>
    <cfRule type="containsText" dxfId="449" priority="631" operator="containsText" text="Off Target">
      <formula>NOT(ISERROR(SEARCH("Off Target",E58)))</formula>
    </cfRule>
    <cfRule type="containsText" dxfId="448" priority="632" operator="containsText" text="In Danger of Falling Behind Target">
      <formula>NOT(ISERROR(SEARCH("In Danger of Falling Behind Target",E58)))</formula>
    </cfRule>
    <cfRule type="containsText" dxfId="447" priority="633" operator="containsText" text="On Track to be Achieved">
      <formula>NOT(ISERROR(SEARCH("On Track to be Achieved",E58)))</formula>
    </cfRule>
    <cfRule type="containsText" dxfId="446" priority="634" operator="containsText" text="Fully Achieved">
      <formula>NOT(ISERROR(SEARCH("Fully Achieved",E58)))</formula>
    </cfRule>
    <cfRule type="containsText" dxfId="445" priority="635" operator="containsText" text="Update not Provided">
      <formula>NOT(ISERROR(SEARCH("Update not Provided",E58)))</formula>
    </cfRule>
    <cfRule type="containsText" dxfId="444" priority="636" operator="containsText" text="Not yet due">
      <formula>NOT(ISERROR(SEARCH("Not yet due",E58)))</formula>
    </cfRule>
    <cfRule type="containsText" dxfId="443" priority="637" operator="containsText" text="Completed Behind Schedule">
      <formula>NOT(ISERROR(SEARCH("Completed Behind Schedule",E58)))</formula>
    </cfRule>
    <cfRule type="containsText" dxfId="442" priority="638" operator="containsText" text="Off Target">
      <formula>NOT(ISERROR(SEARCH("Off Target",E58)))</formula>
    </cfRule>
    <cfRule type="containsText" dxfId="441" priority="639" operator="containsText" text="In Danger of Falling Behind Target">
      <formula>NOT(ISERROR(SEARCH("In Danger of Falling Behind Target",E58)))</formula>
    </cfRule>
    <cfRule type="containsText" dxfId="440" priority="640" operator="containsText" text="On Track to be Achieved">
      <formula>NOT(ISERROR(SEARCH("On Track to be Achieved",E58)))</formula>
    </cfRule>
    <cfRule type="containsText" dxfId="439" priority="641" operator="containsText" text="Fully Achieved">
      <formula>NOT(ISERROR(SEARCH("Fully Achieved",E58)))</formula>
    </cfRule>
    <cfRule type="containsText" dxfId="438" priority="642" operator="containsText" text="Fully Achieved">
      <formula>NOT(ISERROR(SEARCH("Fully Achieved",E58)))</formula>
    </cfRule>
    <cfRule type="containsText" dxfId="437" priority="643" operator="containsText" text="Fully Achieved">
      <formula>NOT(ISERROR(SEARCH("Fully Achieved",E58)))</formula>
    </cfRule>
    <cfRule type="containsText" dxfId="436" priority="644" operator="containsText" text="Deferred">
      <formula>NOT(ISERROR(SEARCH("Deferred",E58)))</formula>
    </cfRule>
    <cfRule type="containsText" dxfId="435" priority="645" operator="containsText" text="Deleted">
      <formula>NOT(ISERROR(SEARCH("Deleted",E58)))</formula>
    </cfRule>
    <cfRule type="containsText" dxfId="434" priority="646" operator="containsText" text="In Danger of Falling Behind Target">
      <formula>NOT(ISERROR(SEARCH("In Danger of Falling Behind Target",E58)))</formula>
    </cfRule>
    <cfRule type="containsText" dxfId="433" priority="647" operator="containsText" text="Not yet due">
      <formula>NOT(ISERROR(SEARCH("Not yet due",E58)))</formula>
    </cfRule>
    <cfRule type="containsText" dxfId="432" priority="648" operator="containsText" text="Update not Provided">
      <formula>NOT(ISERROR(SEARCH("Update not Provided",E58)))</formula>
    </cfRule>
  </conditionalFormatting>
  <conditionalFormatting sqref="E60">
    <cfRule type="containsText" dxfId="431" priority="577" operator="containsText" text="On track to be achieved">
      <formula>NOT(ISERROR(SEARCH("On track to be achieved",E60)))</formula>
    </cfRule>
    <cfRule type="containsText" dxfId="430" priority="578" operator="containsText" text="Deferred">
      <formula>NOT(ISERROR(SEARCH("Deferred",E60)))</formula>
    </cfRule>
    <cfRule type="containsText" dxfId="429" priority="579" operator="containsText" text="Deleted">
      <formula>NOT(ISERROR(SEARCH("Deleted",E60)))</formula>
    </cfRule>
    <cfRule type="containsText" dxfId="428" priority="580" operator="containsText" text="In Danger of Falling Behind Target">
      <formula>NOT(ISERROR(SEARCH("In Danger of Falling Behind Target",E60)))</formula>
    </cfRule>
    <cfRule type="containsText" dxfId="427" priority="581" operator="containsText" text="Not yet due">
      <formula>NOT(ISERROR(SEARCH("Not yet due",E60)))</formula>
    </cfRule>
    <cfRule type="containsText" dxfId="426" priority="582" operator="containsText" text="Update not Provided">
      <formula>NOT(ISERROR(SEARCH("Update not Provided",E60)))</formula>
    </cfRule>
    <cfRule type="containsText" dxfId="425" priority="583" operator="containsText" text="Not yet due">
      <formula>NOT(ISERROR(SEARCH("Not yet due",E60)))</formula>
    </cfRule>
    <cfRule type="containsText" dxfId="424" priority="584" operator="containsText" text="Completed Behind Schedule">
      <formula>NOT(ISERROR(SEARCH("Completed Behind Schedule",E60)))</formula>
    </cfRule>
    <cfRule type="containsText" dxfId="423" priority="585" operator="containsText" text="Off Target">
      <formula>NOT(ISERROR(SEARCH("Off Target",E60)))</formula>
    </cfRule>
    <cfRule type="containsText" dxfId="422" priority="586" operator="containsText" text="On Track to be Achieved">
      <formula>NOT(ISERROR(SEARCH("On Track to be Achieved",E60)))</formula>
    </cfRule>
    <cfRule type="containsText" dxfId="421" priority="587" operator="containsText" text="Fully Achieved">
      <formula>NOT(ISERROR(SEARCH("Fully Achieved",E60)))</formula>
    </cfRule>
    <cfRule type="containsText" dxfId="420" priority="588" operator="containsText" text="Not yet due">
      <formula>NOT(ISERROR(SEARCH("Not yet due",E60)))</formula>
    </cfRule>
    <cfRule type="containsText" dxfId="419" priority="589" operator="containsText" text="Not Yet Due">
      <formula>NOT(ISERROR(SEARCH("Not Yet Due",E60)))</formula>
    </cfRule>
    <cfRule type="containsText" dxfId="418" priority="590" operator="containsText" text="Deferred">
      <formula>NOT(ISERROR(SEARCH("Deferred",E60)))</formula>
    </cfRule>
    <cfRule type="containsText" dxfId="417" priority="591" operator="containsText" text="Deleted">
      <formula>NOT(ISERROR(SEARCH("Deleted",E60)))</formula>
    </cfRule>
    <cfRule type="containsText" dxfId="416" priority="592" operator="containsText" text="In Danger of Falling Behind Target">
      <formula>NOT(ISERROR(SEARCH("In Danger of Falling Behind Target",E60)))</formula>
    </cfRule>
    <cfRule type="containsText" dxfId="415" priority="593" operator="containsText" text="Not yet due">
      <formula>NOT(ISERROR(SEARCH("Not yet due",E60)))</formula>
    </cfRule>
    <cfRule type="containsText" dxfId="414" priority="594" operator="containsText" text="Completed Behind Schedule">
      <formula>NOT(ISERROR(SEARCH("Completed Behind Schedule",E60)))</formula>
    </cfRule>
    <cfRule type="containsText" dxfId="413" priority="595" operator="containsText" text="Off Target">
      <formula>NOT(ISERROR(SEARCH("Off Target",E60)))</formula>
    </cfRule>
    <cfRule type="containsText" dxfId="412" priority="596" operator="containsText" text="In Danger of Falling Behind Target">
      <formula>NOT(ISERROR(SEARCH("In Danger of Falling Behind Target",E60)))</formula>
    </cfRule>
    <cfRule type="containsText" dxfId="411" priority="597" operator="containsText" text="On Track to be Achieved">
      <formula>NOT(ISERROR(SEARCH("On Track to be Achieved",E60)))</formula>
    </cfRule>
    <cfRule type="containsText" dxfId="410" priority="598" operator="containsText" text="Fully Achieved">
      <formula>NOT(ISERROR(SEARCH("Fully Achieved",E60)))</formula>
    </cfRule>
    <cfRule type="containsText" dxfId="409" priority="599" operator="containsText" text="Update not Provided">
      <formula>NOT(ISERROR(SEARCH("Update not Provided",E60)))</formula>
    </cfRule>
    <cfRule type="containsText" dxfId="408" priority="600" operator="containsText" text="Not yet due">
      <formula>NOT(ISERROR(SEARCH("Not yet due",E60)))</formula>
    </cfRule>
    <cfRule type="containsText" dxfId="407" priority="601" operator="containsText" text="Completed Behind Schedule">
      <formula>NOT(ISERROR(SEARCH("Completed Behind Schedule",E60)))</formula>
    </cfRule>
    <cfRule type="containsText" dxfId="406" priority="602" operator="containsText" text="Off Target">
      <formula>NOT(ISERROR(SEARCH("Off Target",E60)))</formula>
    </cfRule>
    <cfRule type="containsText" dxfId="405" priority="603" operator="containsText" text="In Danger of Falling Behind Target">
      <formula>NOT(ISERROR(SEARCH("In Danger of Falling Behind Target",E60)))</formula>
    </cfRule>
    <cfRule type="containsText" dxfId="404" priority="604" operator="containsText" text="On Track to be Achieved">
      <formula>NOT(ISERROR(SEARCH("On Track to be Achieved",E60)))</formula>
    </cfRule>
    <cfRule type="containsText" dxfId="403" priority="605" operator="containsText" text="Fully Achieved">
      <formula>NOT(ISERROR(SEARCH("Fully Achieved",E60)))</formula>
    </cfRule>
    <cfRule type="containsText" dxfId="402" priority="606" operator="containsText" text="Fully Achieved">
      <formula>NOT(ISERROR(SEARCH("Fully Achieved",E60)))</formula>
    </cfRule>
    <cfRule type="containsText" dxfId="401" priority="607" operator="containsText" text="Fully Achieved">
      <formula>NOT(ISERROR(SEARCH("Fully Achieved",E60)))</formula>
    </cfRule>
    <cfRule type="containsText" dxfId="400" priority="608" operator="containsText" text="Deferred">
      <formula>NOT(ISERROR(SEARCH("Deferred",E60)))</formula>
    </cfRule>
    <cfRule type="containsText" dxfId="399" priority="609" operator="containsText" text="Deleted">
      <formula>NOT(ISERROR(SEARCH("Deleted",E60)))</formula>
    </cfRule>
    <cfRule type="containsText" dxfId="398" priority="610" operator="containsText" text="In Danger of Falling Behind Target">
      <formula>NOT(ISERROR(SEARCH("In Danger of Falling Behind Target",E60)))</formula>
    </cfRule>
    <cfRule type="containsText" dxfId="397" priority="611" operator="containsText" text="Not yet due">
      <formula>NOT(ISERROR(SEARCH("Not yet due",E60)))</formula>
    </cfRule>
    <cfRule type="containsText" dxfId="396" priority="612" operator="containsText" text="Update not Provided">
      <formula>NOT(ISERROR(SEARCH("Update not Provided",E60)))</formula>
    </cfRule>
  </conditionalFormatting>
  <conditionalFormatting sqref="E62:E71">
    <cfRule type="containsText" dxfId="395" priority="541" operator="containsText" text="On track to be achieved">
      <formula>NOT(ISERROR(SEARCH("On track to be achieved",E62)))</formula>
    </cfRule>
    <cfRule type="containsText" dxfId="394" priority="542" operator="containsText" text="Deferred">
      <formula>NOT(ISERROR(SEARCH("Deferred",E62)))</formula>
    </cfRule>
    <cfRule type="containsText" dxfId="393" priority="543" operator="containsText" text="Deleted">
      <formula>NOT(ISERROR(SEARCH("Deleted",E62)))</formula>
    </cfRule>
    <cfRule type="containsText" dxfId="392" priority="544" operator="containsText" text="In Danger of Falling Behind Target">
      <formula>NOT(ISERROR(SEARCH("In Danger of Falling Behind Target",E62)))</formula>
    </cfRule>
    <cfRule type="containsText" dxfId="391" priority="545" operator="containsText" text="Not yet due">
      <formula>NOT(ISERROR(SEARCH("Not yet due",E62)))</formula>
    </cfRule>
    <cfRule type="containsText" dxfId="390" priority="546" operator="containsText" text="Update not Provided">
      <formula>NOT(ISERROR(SEARCH("Update not Provided",E62)))</formula>
    </cfRule>
    <cfRule type="containsText" dxfId="389" priority="547" operator="containsText" text="Not yet due">
      <formula>NOT(ISERROR(SEARCH("Not yet due",E62)))</formula>
    </cfRule>
    <cfRule type="containsText" dxfId="388" priority="548" operator="containsText" text="Completed Behind Schedule">
      <formula>NOT(ISERROR(SEARCH("Completed Behind Schedule",E62)))</formula>
    </cfRule>
    <cfRule type="containsText" dxfId="387" priority="549" operator="containsText" text="Off Target">
      <formula>NOT(ISERROR(SEARCH("Off Target",E62)))</formula>
    </cfRule>
    <cfRule type="containsText" dxfId="386" priority="550" operator="containsText" text="On Track to be Achieved">
      <formula>NOT(ISERROR(SEARCH("On Track to be Achieved",E62)))</formula>
    </cfRule>
    <cfRule type="containsText" dxfId="385" priority="551" operator="containsText" text="Fully Achieved">
      <formula>NOT(ISERROR(SEARCH("Fully Achieved",E62)))</formula>
    </cfRule>
    <cfRule type="containsText" dxfId="384" priority="552" operator="containsText" text="Not yet due">
      <formula>NOT(ISERROR(SEARCH("Not yet due",E62)))</formula>
    </cfRule>
    <cfRule type="containsText" dxfId="383" priority="553" operator="containsText" text="Not Yet Due">
      <formula>NOT(ISERROR(SEARCH("Not Yet Due",E62)))</formula>
    </cfRule>
    <cfRule type="containsText" dxfId="382" priority="554" operator="containsText" text="Deferred">
      <formula>NOT(ISERROR(SEARCH("Deferred",E62)))</formula>
    </cfRule>
    <cfRule type="containsText" dxfId="381" priority="555" operator="containsText" text="Deleted">
      <formula>NOT(ISERROR(SEARCH("Deleted",E62)))</formula>
    </cfRule>
    <cfRule type="containsText" dxfId="380" priority="556" operator="containsText" text="In Danger of Falling Behind Target">
      <formula>NOT(ISERROR(SEARCH("In Danger of Falling Behind Target",E62)))</formula>
    </cfRule>
    <cfRule type="containsText" dxfId="379" priority="557" operator="containsText" text="Not yet due">
      <formula>NOT(ISERROR(SEARCH("Not yet due",E62)))</formula>
    </cfRule>
    <cfRule type="containsText" dxfId="378" priority="558" operator="containsText" text="Completed Behind Schedule">
      <formula>NOT(ISERROR(SEARCH("Completed Behind Schedule",E62)))</formula>
    </cfRule>
    <cfRule type="containsText" dxfId="377" priority="559" operator="containsText" text="Off Target">
      <formula>NOT(ISERROR(SEARCH("Off Target",E62)))</formula>
    </cfRule>
    <cfRule type="containsText" dxfId="376" priority="560" operator="containsText" text="In Danger of Falling Behind Target">
      <formula>NOT(ISERROR(SEARCH("In Danger of Falling Behind Target",E62)))</formula>
    </cfRule>
    <cfRule type="containsText" dxfId="375" priority="561" operator="containsText" text="On Track to be Achieved">
      <formula>NOT(ISERROR(SEARCH("On Track to be Achieved",E62)))</formula>
    </cfRule>
    <cfRule type="containsText" dxfId="374" priority="562" operator="containsText" text="Fully Achieved">
      <formula>NOT(ISERROR(SEARCH("Fully Achieved",E62)))</formula>
    </cfRule>
    <cfRule type="containsText" dxfId="373" priority="563" operator="containsText" text="Update not Provided">
      <formula>NOT(ISERROR(SEARCH("Update not Provided",E62)))</formula>
    </cfRule>
    <cfRule type="containsText" dxfId="372" priority="564" operator="containsText" text="Not yet due">
      <formula>NOT(ISERROR(SEARCH("Not yet due",E62)))</formula>
    </cfRule>
    <cfRule type="containsText" dxfId="371" priority="565" operator="containsText" text="Completed Behind Schedule">
      <formula>NOT(ISERROR(SEARCH("Completed Behind Schedule",E62)))</formula>
    </cfRule>
    <cfRule type="containsText" dxfId="370" priority="566" operator="containsText" text="Off Target">
      <formula>NOT(ISERROR(SEARCH("Off Target",E62)))</formula>
    </cfRule>
    <cfRule type="containsText" dxfId="369" priority="567" operator="containsText" text="In Danger of Falling Behind Target">
      <formula>NOT(ISERROR(SEARCH("In Danger of Falling Behind Target",E62)))</formula>
    </cfRule>
    <cfRule type="containsText" dxfId="368" priority="568" operator="containsText" text="On Track to be Achieved">
      <formula>NOT(ISERROR(SEARCH("On Track to be Achieved",E62)))</formula>
    </cfRule>
    <cfRule type="containsText" dxfId="367" priority="569" operator="containsText" text="Fully Achieved">
      <formula>NOT(ISERROR(SEARCH("Fully Achieved",E62)))</formula>
    </cfRule>
    <cfRule type="containsText" dxfId="366" priority="570" operator="containsText" text="Fully Achieved">
      <formula>NOT(ISERROR(SEARCH("Fully Achieved",E62)))</formula>
    </cfRule>
    <cfRule type="containsText" dxfId="365" priority="571" operator="containsText" text="Fully Achieved">
      <formula>NOT(ISERROR(SEARCH("Fully Achieved",E62)))</formula>
    </cfRule>
    <cfRule type="containsText" dxfId="364" priority="572" operator="containsText" text="Deferred">
      <formula>NOT(ISERROR(SEARCH("Deferred",E62)))</formula>
    </cfRule>
    <cfRule type="containsText" dxfId="363" priority="573" operator="containsText" text="Deleted">
      <formula>NOT(ISERROR(SEARCH("Deleted",E62)))</formula>
    </cfRule>
    <cfRule type="containsText" dxfId="362" priority="574" operator="containsText" text="In Danger of Falling Behind Target">
      <formula>NOT(ISERROR(SEARCH("In Danger of Falling Behind Target",E62)))</formula>
    </cfRule>
    <cfRule type="containsText" dxfId="361" priority="575" operator="containsText" text="Not yet due">
      <formula>NOT(ISERROR(SEARCH("Not yet due",E62)))</formula>
    </cfRule>
    <cfRule type="containsText" dxfId="360" priority="576" operator="containsText" text="Update not Provided">
      <formula>NOT(ISERROR(SEARCH("Update not Provided",E62)))</formula>
    </cfRule>
  </conditionalFormatting>
  <conditionalFormatting sqref="E73:E74">
    <cfRule type="containsText" dxfId="359" priority="505" operator="containsText" text="On track to be achieved">
      <formula>NOT(ISERROR(SEARCH("On track to be achieved",E73)))</formula>
    </cfRule>
    <cfRule type="containsText" dxfId="358" priority="506" operator="containsText" text="Deferred">
      <formula>NOT(ISERROR(SEARCH("Deferred",E73)))</formula>
    </cfRule>
    <cfRule type="containsText" dxfId="357" priority="507" operator="containsText" text="Deleted">
      <formula>NOT(ISERROR(SEARCH("Deleted",E73)))</formula>
    </cfRule>
    <cfRule type="containsText" dxfId="356" priority="508" operator="containsText" text="In Danger of Falling Behind Target">
      <formula>NOT(ISERROR(SEARCH("In Danger of Falling Behind Target",E73)))</formula>
    </cfRule>
    <cfRule type="containsText" dxfId="355" priority="509" operator="containsText" text="Not yet due">
      <formula>NOT(ISERROR(SEARCH("Not yet due",E73)))</formula>
    </cfRule>
    <cfRule type="containsText" dxfId="354" priority="510" operator="containsText" text="Update not Provided">
      <formula>NOT(ISERROR(SEARCH("Update not Provided",E73)))</formula>
    </cfRule>
    <cfRule type="containsText" dxfId="353" priority="511" operator="containsText" text="Not yet due">
      <formula>NOT(ISERROR(SEARCH("Not yet due",E73)))</formula>
    </cfRule>
    <cfRule type="containsText" dxfId="352" priority="512" operator="containsText" text="Completed Behind Schedule">
      <formula>NOT(ISERROR(SEARCH("Completed Behind Schedule",E73)))</formula>
    </cfRule>
    <cfRule type="containsText" dxfId="351" priority="513" operator="containsText" text="Off Target">
      <formula>NOT(ISERROR(SEARCH("Off Target",E73)))</formula>
    </cfRule>
    <cfRule type="containsText" dxfId="350" priority="514" operator="containsText" text="On Track to be Achieved">
      <formula>NOT(ISERROR(SEARCH("On Track to be Achieved",E73)))</formula>
    </cfRule>
    <cfRule type="containsText" dxfId="349" priority="515" operator="containsText" text="Fully Achieved">
      <formula>NOT(ISERROR(SEARCH("Fully Achieved",E73)))</formula>
    </cfRule>
    <cfRule type="containsText" dxfId="348" priority="516" operator="containsText" text="Not yet due">
      <formula>NOT(ISERROR(SEARCH("Not yet due",E73)))</formula>
    </cfRule>
    <cfRule type="containsText" dxfId="347" priority="517" operator="containsText" text="Not Yet Due">
      <formula>NOT(ISERROR(SEARCH("Not Yet Due",E73)))</formula>
    </cfRule>
    <cfRule type="containsText" dxfId="346" priority="518" operator="containsText" text="Deferred">
      <formula>NOT(ISERROR(SEARCH("Deferred",E73)))</formula>
    </cfRule>
    <cfRule type="containsText" dxfId="345" priority="519" operator="containsText" text="Deleted">
      <formula>NOT(ISERROR(SEARCH("Deleted",E73)))</formula>
    </cfRule>
    <cfRule type="containsText" dxfId="344" priority="520" operator="containsText" text="In Danger of Falling Behind Target">
      <formula>NOT(ISERROR(SEARCH("In Danger of Falling Behind Target",E73)))</formula>
    </cfRule>
    <cfRule type="containsText" dxfId="343" priority="521" operator="containsText" text="Not yet due">
      <formula>NOT(ISERROR(SEARCH("Not yet due",E73)))</formula>
    </cfRule>
    <cfRule type="containsText" dxfId="342" priority="522" operator="containsText" text="Completed Behind Schedule">
      <formula>NOT(ISERROR(SEARCH("Completed Behind Schedule",E73)))</formula>
    </cfRule>
    <cfRule type="containsText" dxfId="341" priority="523" operator="containsText" text="Off Target">
      <formula>NOT(ISERROR(SEARCH("Off Target",E73)))</formula>
    </cfRule>
    <cfRule type="containsText" dxfId="340" priority="524" operator="containsText" text="In Danger of Falling Behind Target">
      <formula>NOT(ISERROR(SEARCH("In Danger of Falling Behind Target",E73)))</formula>
    </cfRule>
    <cfRule type="containsText" dxfId="339" priority="525" operator="containsText" text="On Track to be Achieved">
      <formula>NOT(ISERROR(SEARCH("On Track to be Achieved",E73)))</formula>
    </cfRule>
    <cfRule type="containsText" dxfId="338" priority="526" operator="containsText" text="Fully Achieved">
      <formula>NOT(ISERROR(SEARCH("Fully Achieved",E73)))</formula>
    </cfRule>
    <cfRule type="containsText" dxfId="337" priority="527" operator="containsText" text="Update not Provided">
      <formula>NOT(ISERROR(SEARCH("Update not Provided",E73)))</formula>
    </cfRule>
    <cfRule type="containsText" dxfId="336" priority="528" operator="containsText" text="Not yet due">
      <formula>NOT(ISERROR(SEARCH("Not yet due",E73)))</formula>
    </cfRule>
    <cfRule type="containsText" dxfId="335" priority="529" operator="containsText" text="Completed Behind Schedule">
      <formula>NOT(ISERROR(SEARCH("Completed Behind Schedule",E73)))</formula>
    </cfRule>
    <cfRule type="containsText" dxfId="334" priority="530" operator="containsText" text="Off Target">
      <formula>NOT(ISERROR(SEARCH("Off Target",E73)))</formula>
    </cfRule>
    <cfRule type="containsText" dxfId="333" priority="531" operator="containsText" text="In Danger of Falling Behind Target">
      <formula>NOT(ISERROR(SEARCH("In Danger of Falling Behind Target",E73)))</formula>
    </cfRule>
    <cfRule type="containsText" dxfId="332" priority="532" operator="containsText" text="On Track to be Achieved">
      <formula>NOT(ISERROR(SEARCH("On Track to be Achieved",E73)))</formula>
    </cfRule>
    <cfRule type="containsText" dxfId="331" priority="533" operator="containsText" text="Fully Achieved">
      <formula>NOT(ISERROR(SEARCH("Fully Achieved",E73)))</formula>
    </cfRule>
    <cfRule type="containsText" dxfId="330" priority="534" operator="containsText" text="Fully Achieved">
      <formula>NOT(ISERROR(SEARCH("Fully Achieved",E73)))</formula>
    </cfRule>
    <cfRule type="containsText" dxfId="329" priority="535" operator="containsText" text="Fully Achieved">
      <formula>NOT(ISERROR(SEARCH("Fully Achieved",E73)))</formula>
    </cfRule>
    <cfRule type="containsText" dxfId="328" priority="536" operator="containsText" text="Deferred">
      <formula>NOT(ISERROR(SEARCH("Deferred",E73)))</formula>
    </cfRule>
    <cfRule type="containsText" dxfId="327" priority="537" operator="containsText" text="Deleted">
      <formula>NOT(ISERROR(SEARCH("Deleted",E73)))</formula>
    </cfRule>
    <cfRule type="containsText" dxfId="326" priority="538" operator="containsText" text="In Danger of Falling Behind Target">
      <formula>NOT(ISERROR(SEARCH("In Danger of Falling Behind Target",E73)))</formula>
    </cfRule>
    <cfRule type="containsText" dxfId="325" priority="539" operator="containsText" text="Not yet due">
      <formula>NOT(ISERROR(SEARCH("Not yet due",E73)))</formula>
    </cfRule>
    <cfRule type="containsText" dxfId="324" priority="540" operator="containsText" text="Update not Provided">
      <formula>NOT(ISERROR(SEARCH("Update not Provided",E73)))</formula>
    </cfRule>
  </conditionalFormatting>
  <conditionalFormatting sqref="E75:E76">
    <cfRule type="containsText" dxfId="323" priority="469" operator="containsText" text="On track to be achieved">
      <formula>NOT(ISERROR(SEARCH("On track to be achieved",E75)))</formula>
    </cfRule>
    <cfRule type="containsText" dxfId="322" priority="470" operator="containsText" text="Deferred">
      <formula>NOT(ISERROR(SEARCH("Deferred",E75)))</formula>
    </cfRule>
    <cfRule type="containsText" dxfId="321" priority="471" operator="containsText" text="Deleted">
      <formula>NOT(ISERROR(SEARCH("Deleted",E75)))</formula>
    </cfRule>
    <cfRule type="containsText" dxfId="320" priority="472" operator="containsText" text="In Danger of Falling Behind Target">
      <formula>NOT(ISERROR(SEARCH("In Danger of Falling Behind Target",E75)))</formula>
    </cfRule>
    <cfRule type="containsText" dxfId="319" priority="473" operator="containsText" text="Not yet due">
      <formula>NOT(ISERROR(SEARCH("Not yet due",E75)))</formula>
    </cfRule>
    <cfRule type="containsText" dxfId="318" priority="474" operator="containsText" text="Update not Provided">
      <formula>NOT(ISERROR(SEARCH("Update not Provided",E75)))</formula>
    </cfRule>
    <cfRule type="containsText" dxfId="317" priority="475" operator="containsText" text="Not yet due">
      <formula>NOT(ISERROR(SEARCH("Not yet due",E75)))</formula>
    </cfRule>
    <cfRule type="containsText" dxfId="316" priority="476" operator="containsText" text="Completed Behind Schedule">
      <formula>NOT(ISERROR(SEARCH("Completed Behind Schedule",E75)))</formula>
    </cfRule>
    <cfRule type="containsText" dxfId="315" priority="477" operator="containsText" text="Off Target">
      <formula>NOT(ISERROR(SEARCH("Off Target",E75)))</formula>
    </cfRule>
    <cfRule type="containsText" dxfId="314" priority="478" operator="containsText" text="On Track to be Achieved">
      <formula>NOT(ISERROR(SEARCH("On Track to be Achieved",E75)))</formula>
    </cfRule>
    <cfRule type="containsText" dxfId="313" priority="479" operator="containsText" text="Fully Achieved">
      <formula>NOT(ISERROR(SEARCH("Fully Achieved",E75)))</formula>
    </cfRule>
    <cfRule type="containsText" dxfId="312" priority="480" operator="containsText" text="Not yet due">
      <formula>NOT(ISERROR(SEARCH("Not yet due",E75)))</formula>
    </cfRule>
    <cfRule type="containsText" dxfId="311" priority="481" operator="containsText" text="Not Yet Due">
      <formula>NOT(ISERROR(SEARCH("Not Yet Due",E75)))</formula>
    </cfRule>
    <cfRule type="containsText" dxfId="310" priority="482" operator="containsText" text="Deferred">
      <formula>NOT(ISERROR(SEARCH("Deferred",E75)))</formula>
    </cfRule>
    <cfRule type="containsText" dxfId="309" priority="483" operator="containsText" text="Deleted">
      <formula>NOT(ISERROR(SEARCH("Deleted",E75)))</formula>
    </cfRule>
    <cfRule type="containsText" dxfId="308" priority="484" operator="containsText" text="In Danger of Falling Behind Target">
      <formula>NOT(ISERROR(SEARCH("In Danger of Falling Behind Target",E75)))</formula>
    </cfRule>
    <cfRule type="containsText" dxfId="307" priority="485" operator="containsText" text="Not yet due">
      <formula>NOT(ISERROR(SEARCH("Not yet due",E75)))</formula>
    </cfRule>
    <cfRule type="containsText" dxfId="306" priority="486" operator="containsText" text="Completed Behind Schedule">
      <formula>NOT(ISERROR(SEARCH("Completed Behind Schedule",E75)))</formula>
    </cfRule>
    <cfRule type="containsText" dxfId="305" priority="487" operator="containsText" text="Off Target">
      <formula>NOT(ISERROR(SEARCH("Off Target",E75)))</formula>
    </cfRule>
    <cfRule type="containsText" dxfId="304" priority="488" operator="containsText" text="In Danger of Falling Behind Target">
      <formula>NOT(ISERROR(SEARCH("In Danger of Falling Behind Target",E75)))</formula>
    </cfRule>
    <cfRule type="containsText" dxfId="303" priority="489" operator="containsText" text="On Track to be Achieved">
      <formula>NOT(ISERROR(SEARCH("On Track to be Achieved",E75)))</formula>
    </cfRule>
    <cfRule type="containsText" dxfId="302" priority="490" operator="containsText" text="Fully Achieved">
      <formula>NOT(ISERROR(SEARCH("Fully Achieved",E75)))</formula>
    </cfRule>
    <cfRule type="containsText" dxfId="301" priority="491" operator="containsText" text="Update not Provided">
      <formula>NOT(ISERROR(SEARCH("Update not Provided",E75)))</formula>
    </cfRule>
    <cfRule type="containsText" dxfId="300" priority="492" operator="containsText" text="Not yet due">
      <formula>NOT(ISERROR(SEARCH("Not yet due",E75)))</formula>
    </cfRule>
    <cfRule type="containsText" dxfId="299" priority="493" operator="containsText" text="Completed Behind Schedule">
      <formula>NOT(ISERROR(SEARCH("Completed Behind Schedule",E75)))</formula>
    </cfRule>
    <cfRule type="containsText" dxfId="298" priority="494" operator="containsText" text="Off Target">
      <formula>NOT(ISERROR(SEARCH("Off Target",E75)))</formula>
    </cfRule>
    <cfRule type="containsText" dxfId="297" priority="495" operator="containsText" text="In Danger of Falling Behind Target">
      <formula>NOT(ISERROR(SEARCH("In Danger of Falling Behind Target",E75)))</formula>
    </cfRule>
    <cfRule type="containsText" dxfId="296" priority="496" operator="containsText" text="On Track to be Achieved">
      <formula>NOT(ISERROR(SEARCH("On Track to be Achieved",E75)))</formula>
    </cfRule>
    <cfRule type="containsText" dxfId="295" priority="497" operator="containsText" text="Fully Achieved">
      <formula>NOT(ISERROR(SEARCH("Fully Achieved",E75)))</formula>
    </cfRule>
    <cfRule type="containsText" dxfId="294" priority="498" operator="containsText" text="Fully Achieved">
      <formula>NOT(ISERROR(SEARCH("Fully Achieved",E75)))</formula>
    </cfRule>
    <cfRule type="containsText" dxfId="293" priority="499" operator="containsText" text="Fully Achieved">
      <formula>NOT(ISERROR(SEARCH("Fully Achieved",E75)))</formula>
    </cfRule>
    <cfRule type="containsText" dxfId="292" priority="500" operator="containsText" text="Deferred">
      <formula>NOT(ISERROR(SEARCH("Deferred",E75)))</formula>
    </cfRule>
    <cfRule type="containsText" dxfId="291" priority="501" operator="containsText" text="Deleted">
      <formula>NOT(ISERROR(SEARCH("Deleted",E75)))</formula>
    </cfRule>
    <cfRule type="containsText" dxfId="290" priority="502" operator="containsText" text="In Danger of Falling Behind Target">
      <formula>NOT(ISERROR(SEARCH("In Danger of Falling Behind Target",E75)))</formula>
    </cfRule>
    <cfRule type="containsText" dxfId="289" priority="503" operator="containsText" text="Not yet due">
      <formula>NOT(ISERROR(SEARCH("Not yet due",E75)))</formula>
    </cfRule>
    <cfRule type="containsText" dxfId="288" priority="504" operator="containsText" text="Update not Provided">
      <formula>NOT(ISERROR(SEARCH("Update not Provided",E75)))</formula>
    </cfRule>
  </conditionalFormatting>
  <conditionalFormatting sqref="E80:E81">
    <cfRule type="containsText" dxfId="287" priority="433" operator="containsText" text="On track to be achieved">
      <formula>NOT(ISERROR(SEARCH("On track to be achieved",E80)))</formula>
    </cfRule>
    <cfRule type="containsText" dxfId="286" priority="434" operator="containsText" text="Deferred">
      <formula>NOT(ISERROR(SEARCH("Deferred",E80)))</formula>
    </cfRule>
    <cfRule type="containsText" dxfId="285" priority="435" operator="containsText" text="Deleted">
      <formula>NOT(ISERROR(SEARCH("Deleted",E80)))</formula>
    </cfRule>
    <cfRule type="containsText" dxfId="284" priority="436" operator="containsText" text="In Danger of Falling Behind Target">
      <formula>NOT(ISERROR(SEARCH("In Danger of Falling Behind Target",E80)))</formula>
    </cfRule>
    <cfRule type="containsText" dxfId="283" priority="437" operator="containsText" text="Not yet due">
      <formula>NOT(ISERROR(SEARCH("Not yet due",E80)))</formula>
    </cfRule>
    <cfRule type="containsText" dxfId="282" priority="438" operator="containsText" text="Update not Provided">
      <formula>NOT(ISERROR(SEARCH("Update not Provided",E80)))</formula>
    </cfRule>
    <cfRule type="containsText" dxfId="281" priority="439" operator="containsText" text="Not yet due">
      <formula>NOT(ISERROR(SEARCH("Not yet due",E80)))</formula>
    </cfRule>
    <cfRule type="containsText" dxfId="280" priority="440" operator="containsText" text="Completed Behind Schedule">
      <formula>NOT(ISERROR(SEARCH("Completed Behind Schedule",E80)))</formula>
    </cfRule>
    <cfRule type="containsText" dxfId="279" priority="441" operator="containsText" text="Off Target">
      <formula>NOT(ISERROR(SEARCH("Off Target",E80)))</formula>
    </cfRule>
    <cfRule type="containsText" dxfId="278" priority="442" operator="containsText" text="On Track to be Achieved">
      <formula>NOT(ISERROR(SEARCH("On Track to be Achieved",E80)))</formula>
    </cfRule>
    <cfRule type="containsText" dxfId="277" priority="443" operator="containsText" text="Fully Achieved">
      <formula>NOT(ISERROR(SEARCH("Fully Achieved",E80)))</formula>
    </cfRule>
    <cfRule type="containsText" dxfId="276" priority="444" operator="containsText" text="Not yet due">
      <formula>NOT(ISERROR(SEARCH("Not yet due",E80)))</formula>
    </cfRule>
    <cfRule type="containsText" dxfId="275" priority="445" operator="containsText" text="Not Yet Due">
      <formula>NOT(ISERROR(SEARCH("Not Yet Due",E80)))</formula>
    </cfRule>
    <cfRule type="containsText" dxfId="274" priority="446" operator="containsText" text="Deferred">
      <formula>NOT(ISERROR(SEARCH("Deferred",E80)))</formula>
    </cfRule>
    <cfRule type="containsText" dxfId="273" priority="447" operator="containsText" text="Deleted">
      <formula>NOT(ISERROR(SEARCH("Deleted",E80)))</formula>
    </cfRule>
    <cfRule type="containsText" dxfId="272" priority="448" operator="containsText" text="In Danger of Falling Behind Target">
      <formula>NOT(ISERROR(SEARCH("In Danger of Falling Behind Target",E80)))</formula>
    </cfRule>
    <cfRule type="containsText" dxfId="271" priority="449" operator="containsText" text="Not yet due">
      <formula>NOT(ISERROR(SEARCH("Not yet due",E80)))</formula>
    </cfRule>
    <cfRule type="containsText" dxfId="270" priority="450" operator="containsText" text="Completed Behind Schedule">
      <formula>NOT(ISERROR(SEARCH("Completed Behind Schedule",E80)))</formula>
    </cfRule>
    <cfRule type="containsText" dxfId="269" priority="451" operator="containsText" text="Off Target">
      <formula>NOT(ISERROR(SEARCH("Off Target",E80)))</formula>
    </cfRule>
    <cfRule type="containsText" dxfId="268" priority="452" operator="containsText" text="In Danger of Falling Behind Target">
      <formula>NOT(ISERROR(SEARCH("In Danger of Falling Behind Target",E80)))</formula>
    </cfRule>
    <cfRule type="containsText" dxfId="267" priority="453" operator="containsText" text="On Track to be Achieved">
      <formula>NOT(ISERROR(SEARCH("On Track to be Achieved",E80)))</formula>
    </cfRule>
    <cfRule type="containsText" dxfId="266" priority="454" operator="containsText" text="Fully Achieved">
      <formula>NOT(ISERROR(SEARCH("Fully Achieved",E80)))</formula>
    </cfRule>
    <cfRule type="containsText" dxfId="265" priority="455" operator="containsText" text="Update not Provided">
      <formula>NOT(ISERROR(SEARCH("Update not Provided",E80)))</formula>
    </cfRule>
    <cfRule type="containsText" dxfId="264" priority="456" operator="containsText" text="Not yet due">
      <formula>NOT(ISERROR(SEARCH("Not yet due",E80)))</formula>
    </cfRule>
    <cfRule type="containsText" dxfId="263" priority="457" operator="containsText" text="Completed Behind Schedule">
      <formula>NOT(ISERROR(SEARCH("Completed Behind Schedule",E80)))</formula>
    </cfRule>
    <cfRule type="containsText" dxfId="262" priority="458" operator="containsText" text="Off Target">
      <formula>NOT(ISERROR(SEARCH("Off Target",E80)))</formula>
    </cfRule>
    <cfRule type="containsText" dxfId="261" priority="459" operator="containsText" text="In Danger of Falling Behind Target">
      <formula>NOT(ISERROR(SEARCH("In Danger of Falling Behind Target",E80)))</formula>
    </cfRule>
    <cfRule type="containsText" dxfId="260" priority="460" operator="containsText" text="On Track to be Achieved">
      <formula>NOT(ISERROR(SEARCH("On Track to be Achieved",E80)))</formula>
    </cfRule>
    <cfRule type="containsText" dxfId="259" priority="461" operator="containsText" text="Fully Achieved">
      <formula>NOT(ISERROR(SEARCH("Fully Achieved",E80)))</formula>
    </cfRule>
    <cfRule type="containsText" dxfId="258" priority="462" operator="containsText" text="Fully Achieved">
      <formula>NOT(ISERROR(SEARCH("Fully Achieved",E80)))</formula>
    </cfRule>
    <cfRule type="containsText" dxfId="257" priority="463" operator="containsText" text="Fully Achieved">
      <formula>NOT(ISERROR(SEARCH("Fully Achieved",E80)))</formula>
    </cfRule>
    <cfRule type="containsText" dxfId="256" priority="464" operator="containsText" text="Deferred">
      <formula>NOT(ISERROR(SEARCH("Deferred",E80)))</formula>
    </cfRule>
    <cfRule type="containsText" dxfId="255" priority="465" operator="containsText" text="Deleted">
      <formula>NOT(ISERROR(SEARCH("Deleted",E80)))</formula>
    </cfRule>
    <cfRule type="containsText" dxfId="254" priority="466" operator="containsText" text="In Danger of Falling Behind Target">
      <formula>NOT(ISERROR(SEARCH("In Danger of Falling Behind Target",E80)))</formula>
    </cfRule>
    <cfRule type="containsText" dxfId="253" priority="467" operator="containsText" text="Not yet due">
      <formula>NOT(ISERROR(SEARCH("Not yet due",E80)))</formula>
    </cfRule>
    <cfRule type="containsText" dxfId="252" priority="468" operator="containsText" text="Update not Provided">
      <formula>NOT(ISERROR(SEARCH("Update not Provided",E80)))</formula>
    </cfRule>
  </conditionalFormatting>
  <conditionalFormatting sqref="E83">
    <cfRule type="containsText" dxfId="251" priority="397" operator="containsText" text="On track to be achieved">
      <formula>NOT(ISERROR(SEARCH("On track to be achieved",E83)))</formula>
    </cfRule>
    <cfRule type="containsText" dxfId="250" priority="398" operator="containsText" text="Deferred">
      <formula>NOT(ISERROR(SEARCH("Deferred",E83)))</formula>
    </cfRule>
    <cfRule type="containsText" dxfId="249" priority="399" operator="containsText" text="Deleted">
      <formula>NOT(ISERROR(SEARCH("Deleted",E83)))</formula>
    </cfRule>
    <cfRule type="containsText" dxfId="248" priority="400" operator="containsText" text="In Danger of Falling Behind Target">
      <formula>NOT(ISERROR(SEARCH("In Danger of Falling Behind Target",E83)))</formula>
    </cfRule>
    <cfRule type="containsText" dxfId="247" priority="401" operator="containsText" text="Not yet due">
      <formula>NOT(ISERROR(SEARCH("Not yet due",E83)))</formula>
    </cfRule>
    <cfRule type="containsText" dxfId="246" priority="402" operator="containsText" text="Update not Provided">
      <formula>NOT(ISERROR(SEARCH("Update not Provided",E83)))</formula>
    </cfRule>
    <cfRule type="containsText" dxfId="245" priority="403" operator="containsText" text="Not yet due">
      <formula>NOT(ISERROR(SEARCH("Not yet due",E83)))</formula>
    </cfRule>
    <cfRule type="containsText" dxfId="244" priority="404" operator="containsText" text="Completed Behind Schedule">
      <formula>NOT(ISERROR(SEARCH("Completed Behind Schedule",E83)))</formula>
    </cfRule>
    <cfRule type="containsText" dxfId="243" priority="405" operator="containsText" text="Off Target">
      <formula>NOT(ISERROR(SEARCH("Off Target",E83)))</formula>
    </cfRule>
    <cfRule type="containsText" dxfId="242" priority="406" operator="containsText" text="On Track to be Achieved">
      <formula>NOT(ISERROR(SEARCH("On Track to be Achieved",E83)))</formula>
    </cfRule>
    <cfRule type="containsText" dxfId="241" priority="407" operator="containsText" text="Fully Achieved">
      <formula>NOT(ISERROR(SEARCH("Fully Achieved",E83)))</formula>
    </cfRule>
    <cfRule type="containsText" dxfId="240" priority="408" operator="containsText" text="Not yet due">
      <formula>NOT(ISERROR(SEARCH("Not yet due",E83)))</formula>
    </cfRule>
    <cfRule type="containsText" dxfId="239" priority="409" operator="containsText" text="Not Yet Due">
      <formula>NOT(ISERROR(SEARCH("Not Yet Due",E83)))</formula>
    </cfRule>
    <cfRule type="containsText" dxfId="238" priority="410" operator="containsText" text="Deferred">
      <formula>NOT(ISERROR(SEARCH("Deferred",E83)))</formula>
    </cfRule>
    <cfRule type="containsText" dxfId="237" priority="411" operator="containsText" text="Deleted">
      <formula>NOT(ISERROR(SEARCH("Deleted",E83)))</formula>
    </cfRule>
    <cfRule type="containsText" dxfId="236" priority="412" operator="containsText" text="In Danger of Falling Behind Target">
      <formula>NOT(ISERROR(SEARCH("In Danger of Falling Behind Target",E83)))</formula>
    </cfRule>
    <cfRule type="containsText" dxfId="235" priority="413" operator="containsText" text="Not yet due">
      <formula>NOT(ISERROR(SEARCH("Not yet due",E83)))</formula>
    </cfRule>
    <cfRule type="containsText" dxfId="234" priority="414" operator="containsText" text="Completed Behind Schedule">
      <formula>NOT(ISERROR(SEARCH("Completed Behind Schedule",E83)))</formula>
    </cfRule>
    <cfRule type="containsText" dxfId="233" priority="415" operator="containsText" text="Off Target">
      <formula>NOT(ISERROR(SEARCH("Off Target",E83)))</formula>
    </cfRule>
    <cfRule type="containsText" dxfId="232" priority="416" operator="containsText" text="In Danger of Falling Behind Target">
      <formula>NOT(ISERROR(SEARCH("In Danger of Falling Behind Target",E83)))</formula>
    </cfRule>
    <cfRule type="containsText" dxfId="231" priority="417" operator="containsText" text="On Track to be Achieved">
      <formula>NOT(ISERROR(SEARCH("On Track to be Achieved",E83)))</formula>
    </cfRule>
    <cfRule type="containsText" dxfId="230" priority="418" operator="containsText" text="Fully Achieved">
      <formula>NOT(ISERROR(SEARCH("Fully Achieved",E83)))</formula>
    </cfRule>
    <cfRule type="containsText" dxfId="229" priority="419" operator="containsText" text="Update not Provided">
      <formula>NOT(ISERROR(SEARCH("Update not Provided",E83)))</formula>
    </cfRule>
    <cfRule type="containsText" dxfId="228" priority="420" operator="containsText" text="Not yet due">
      <formula>NOT(ISERROR(SEARCH("Not yet due",E83)))</formula>
    </cfRule>
    <cfRule type="containsText" dxfId="227" priority="421" operator="containsText" text="Completed Behind Schedule">
      <formula>NOT(ISERROR(SEARCH("Completed Behind Schedule",E83)))</formula>
    </cfRule>
    <cfRule type="containsText" dxfId="226" priority="422" operator="containsText" text="Off Target">
      <formula>NOT(ISERROR(SEARCH("Off Target",E83)))</formula>
    </cfRule>
    <cfRule type="containsText" dxfId="225" priority="423" operator="containsText" text="In Danger of Falling Behind Target">
      <formula>NOT(ISERROR(SEARCH("In Danger of Falling Behind Target",E83)))</formula>
    </cfRule>
    <cfRule type="containsText" dxfId="224" priority="424" operator="containsText" text="On Track to be Achieved">
      <formula>NOT(ISERROR(SEARCH("On Track to be Achieved",E83)))</formula>
    </cfRule>
    <cfRule type="containsText" dxfId="223" priority="425" operator="containsText" text="Fully Achieved">
      <formula>NOT(ISERROR(SEARCH("Fully Achieved",E83)))</formula>
    </cfRule>
    <cfRule type="containsText" dxfId="222" priority="426" operator="containsText" text="Fully Achieved">
      <formula>NOT(ISERROR(SEARCH("Fully Achieved",E83)))</formula>
    </cfRule>
    <cfRule type="containsText" dxfId="221" priority="427" operator="containsText" text="Fully Achieved">
      <formula>NOT(ISERROR(SEARCH("Fully Achieved",E83)))</formula>
    </cfRule>
    <cfRule type="containsText" dxfId="220" priority="428" operator="containsText" text="Deferred">
      <formula>NOT(ISERROR(SEARCH("Deferred",E83)))</formula>
    </cfRule>
    <cfRule type="containsText" dxfId="219" priority="429" operator="containsText" text="Deleted">
      <formula>NOT(ISERROR(SEARCH("Deleted",E83)))</formula>
    </cfRule>
    <cfRule type="containsText" dxfId="218" priority="430" operator="containsText" text="In Danger of Falling Behind Target">
      <formula>NOT(ISERROR(SEARCH("In Danger of Falling Behind Target",E83)))</formula>
    </cfRule>
    <cfRule type="containsText" dxfId="217" priority="431" operator="containsText" text="Not yet due">
      <formula>NOT(ISERROR(SEARCH("Not yet due",E83)))</formula>
    </cfRule>
    <cfRule type="containsText" dxfId="216" priority="432" operator="containsText" text="Update not Provided">
      <formula>NOT(ISERROR(SEARCH("Update not Provided",E83)))</formula>
    </cfRule>
  </conditionalFormatting>
  <conditionalFormatting sqref="E89">
    <cfRule type="containsText" dxfId="215" priority="361" operator="containsText" text="On track to be achieved">
      <formula>NOT(ISERROR(SEARCH("On track to be achieved",E89)))</formula>
    </cfRule>
    <cfRule type="containsText" dxfId="214" priority="362" operator="containsText" text="Deferred">
      <formula>NOT(ISERROR(SEARCH("Deferred",E89)))</formula>
    </cfRule>
    <cfRule type="containsText" dxfId="213" priority="363" operator="containsText" text="Deleted">
      <formula>NOT(ISERROR(SEARCH("Deleted",E89)))</formula>
    </cfRule>
    <cfRule type="containsText" dxfId="212" priority="364" operator="containsText" text="In Danger of Falling Behind Target">
      <formula>NOT(ISERROR(SEARCH("In Danger of Falling Behind Target",E89)))</formula>
    </cfRule>
    <cfRule type="containsText" dxfId="211" priority="365" operator="containsText" text="Not yet due">
      <formula>NOT(ISERROR(SEARCH("Not yet due",E89)))</formula>
    </cfRule>
    <cfRule type="containsText" dxfId="210" priority="366" operator="containsText" text="Update not Provided">
      <formula>NOT(ISERROR(SEARCH("Update not Provided",E89)))</formula>
    </cfRule>
    <cfRule type="containsText" dxfId="209" priority="367" operator="containsText" text="Not yet due">
      <formula>NOT(ISERROR(SEARCH("Not yet due",E89)))</formula>
    </cfRule>
    <cfRule type="containsText" dxfId="208" priority="368" operator="containsText" text="Completed Behind Schedule">
      <formula>NOT(ISERROR(SEARCH("Completed Behind Schedule",E89)))</formula>
    </cfRule>
    <cfRule type="containsText" dxfId="207" priority="369" operator="containsText" text="Off Target">
      <formula>NOT(ISERROR(SEARCH("Off Target",E89)))</formula>
    </cfRule>
    <cfRule type="containsText" dxfId="206" priority="370" operator="containsText" text="On Track to be Achieved">
      <formula>NOT(ISERROR(SEARCH("On Track to be Achieved",E89)))</formula>
    </cfRule>
    <cfRule type="containsText" dxfId="205" priority="371" operator="containsText" text="Fully Achieved">
      <formula>NOT(ISERROR(SEARCH("Fully Achieved",E89)))</formula>
    </cfRule>
    <cfRule type="containsText" dxfId="204" priority="372" operator="containsText" text="Not yet due">
      <formula>NOT(ISERROR(SEARCH("Not yet due",E89)))</formula>
    </cfRule>
    <cfRule type="containsText" dxfId="203" priority="373" operator="containsText" text="Not Yet Due">
      <formula>NOT(ISERROR(SEARCH("Not Yet Due",E89)))</formula>
    </cfRule>
    <cfRule type="containsText" dxfId="202" priority="374" operator="containsText" text="Deferred">
      <formula>NOT(ISERROR(SEARCH("Deferred",E89)))</formula>
    </cfRule>
    <cfRule type="containsText" dxfId="201" priority="375" operator="containsText" text="Deleted">
      <formula>NOT(ISERROR(SEARCH("Deleted",E89)))</formula>
    </cfRule>
    <cfRule type="containsText" dxfId="200" priority="376" operator="containsText" text="In Danger of Falling Behind Target">
      <formula>NOT(ISERROR(SEARCH("In Danger of Falling Behind Target",E89)))</formula>
    </cfRule>
    <cfRule type="containsText" dxfId="199" priority="377" operator="containsText" text="Not yet due">
      <formula>NOT(ISERROR(SEARCH("Not yet due",E89)))</formula>
    </cfRule>
    <cfRule type="containsText" dxfId="198" priority="378" operator="containsText" text="Completed Behind Schedule">
      <formula>NOT(ISERROR(SEARCH("Completed Behind Schedule",E89)))</formula>
    </cfRule>
    <cfRule type="containsText" dxfId="197" priority="379" operator="containsText" text="Off Target">
      <formula>NOT(ISERROR(SEARCH("Off Target",E89)))</formula>
    </cfRule>
    <cfRule type="containsText" dxfId="196" priority="380" operator="containsText" text="In Danger of Falling Behind Target">
      <formula>NOT(ISERROR(SEARCH("In Danger of Falling Behind Target",E89)))</formula>
    </cfRule>
    <cfRule type="containsText" dxfId="195" priority="381" operator="containsText" text="On Track to be Achieved">
      <formula>NOT(ISERROR(SEARCH("On Track to be Achieved",E89)))</formula>
    </cfRule>
    <cfRule type="containsText" dxfId="194" priority="382" operator="containsText" text="Fully Achieved">
      <formula>NOT(ISERROR(SEARCH("Fully Achieved",E89)))</formula>
    </cfRule>
    <cfRule type="containsText" dxfId="193" priority="383" operator="containsText" text="Update not Provided">
      <formula>NOT(ISERROR(SEARCH("Update not Provided",E89)))</formula>
    </cfRule>
    <cfRule type="containsText" dxfId="192" priority="384" operator="containsText" text="Not yet due">
      <formula>NOT(ISERROR(SEARCH("Not yet due",E89)))</formula>
    </cfRule>
    <cfRule type="containsText" dxfId="191" priority="385" operator="containsText" text="Completed Behind Schedule">
      <formula>NOT(ISERROR(SEARCH("Completed Behind Schedule",E89)))</formula>
    </cfRule>
    <cfRule type="containsText" dxfId="190" priority="386" operator="containsText" text="Off Target">
      <formula>NOT(ISERROR(SEARCH("Off Target",E89)))</formula>
    </cfRule>
    <cfRule type="containsText" dxfId="189" priority="387" operator="containsText" text="In Danger of Falling Behind Target">
      <formula>NOT(ISERROR(SEARCH("In Danger of Falling Behind Target",E89)))</formula>
    </cfRule>
    <cfRule type="containsText" dxfId="188" priority="388" operator="containsText" text="On Track to be Achieved">
      <formula>NOT(ISERROR(SEARCH("On Track to be Achieved",E89)))</formula>
    </cfRule>
    <cfRule type="containsText" dxfId="187" priority="389" operator="containsText" text="Fully Achieved">
      <formula>NOT(ISERROR(SEARCH("Fully Achieved",E89)))</formula>
    </cfRule>
    <cfRule type="containsText" dxfId="186" priority="390" operator="containsText" text="Fully Achieved">
      <formula>NOT(ISERROR(SEARCH("Fully Achieved",E89)))</formula>
    </cfRule>
    <cfRule type="containsText" dxfId="185" priority="391" operator="containsText" text="Fully Achieved">
      <formula>NOT(ISERROR(SEARCH("Fully Achieved",E89)))</formula>
    </cfRule>
    <cfRule type="containsText" dxfId="184" priority="392" operator="containsText" text="Deferred">
      <formula>NOT(ISERROR(SEARCH("Deferred",E89)))</formula>
    </cfRule>
    <cfRule type="containsText" dxfId="183" priority="393" operator="containsText" text="Deleted">
      <formula>NOT(ISERROR(SEARCH("Deleted",E89)))</formula>
    </cfRule>
    <cfRule type="containsText" dxfId="182" priority="394" operator="containsText" text="In Danger of Falling Behind Target">
      <formula>NOT(ISERROR(SEARCH("In Danger of Falling Behind Target",E89)))</formula>
    </cfRule>
    <cfRule type="containsText" dxfId="181" priority="395" operator="containsText" text="Not yet due">
      <formula>NOT(ISERROR(SEARCH("Not yet due",E89)))</formula>
    </cfRule>
    <cfRule type="containsText" dxfId="180" priority="396" operator="containsText" text="Update not Provided">
      <formula>NOT(ISERROR(SEARCH("Update not Provided",E89)))</formula>
    </cfRule>
  </conditionalFormatting>
  <conditionalFormatting sqref="E91">
    <cfRule type="containsText" dxfId="179" priority="325" operator="containsText" text="On track to be achieved">
      <formula>NOT(ISERROR(SEARCH("On track to be achieved",E91)))</formula>
    </cfRule>
    <cfRule type="containsText" dxfId="178" priority="326" operator="containsText" text="Deferred">
      <formula>NOT(ISERROR(SEARCH("Deferred",E91)))</formula>
    </cfRule>
    <cfRule type="containsText" dxfId="177" priority="327" operator="containsText" text="Deleted">
      <formula>NOT(ISERROR(SEARCH("Deleted",E91)))</formula>
    </cfRule>
    <cfRule type="containsText" dxfId="176" priority="328" operator="containsText" text="In Danger of Falling Behind Target">
      <formula>NOT(ISERROR(SEARCH("In Danger of Falling Behind Target",E91)))</formula>
    </cfRule>
    <cfRule type="containsText" dxfId="175" priority="329" operator="containsText" text="Not yet due">
      <formula>NOT(ISERROR(SEARCH("Not yet due",E91)))</formula>
    </cfRule>
    <cfRule type="containsText" dxfId="174" priority="330" operator="containsText" text="Update not Provided">
      <formula>NOT(ISERROR(SEARCH("Update not Provided",E91)))</formula>
    </cfRule>
    <cfRule type="containsText" dxfId="173" priority="331" operator="containsText" text="Not yet due">
      <formula>NOT(ISERROR(SEARCH("Not yet due",E91)))</formula>
    </cfRule>
    <cfRule type="containsText" dxfId="172" priority="332" operator="containsText" text="Completed Behind Schedule">
      <formula>NOT(ISERROR(SEARCH("Completed Behind Schedule",E91)))</formula>
    </cfRule>
    <cfRule type="containsText" dxfId="171" priority="333" operator="containsText" text="Off Target">
      <formula>NOT(ISERROR(SEARCH("Off Target",E91)))</formula>
    </cfRule>
    <cfRule type="containsText" dxfId="170" priority="334" operator="containsText" text="On Track to be Achieved">
      <formula>NOT(ISERROR(SEARCH("On Track to be Achieved",E91)))</formula>
    </cfRule>
    <cfRule type="containsText" dxfId="169" priority="335" operator="containsText" text="Fully Achieved">
      <formula>NOT(ISERROR(SEARCH("Fully Achieved",E91)))</formula>
    </cfRule>
    <cfRule type="containsText" dxfId="168" priority="336" operator="containsText" text="Not yet due">
      <formula>NOT(ISERROR(SEARCH("Not yet due",E91)))</formula>
    </cfRule>
    <cfRule type="containsText" dxfId="167" priority="337" operator="containsText" text="Not Yet Due">
      <formula>NOT(ISERROR(SEARCH("Not Yet Due",E91)))</formula>
    </cfRule>
    <cfRule type="containsText" dxfId="166" priority="338" operator="containsText" text="Deferred">
      <formula>NOT(ISERROR(SEARCH("Deferred",E91)))</formula>
    </cfRule>
    <cfRule type="containsText" dxfId="165" priority="339" operator="containsText" text="Deleted">
      <formula>NOT(ISERROR(SEARCH("Deleted",E91)))</formula>
    </cfRule>
    <cfRule type="containsText" dxfId="164" priority="340" operator="containsText" text="In Danger of Falling Behind Target">
      <formula>NOT(ISERROR(SEARCH("In Danger of Falling Behind Target",E91)))</formula>
    </cfRule>
    <cfRule type="containsText" dxfId="163" priority="341" operator="containsText" text="Not yet due">
      <formula>NOT(ISERROR(SEARCH("Not yet due",E91)))</formula>
    </cfRule>
    <cfRule type="containsText" dxfId="162" priority="342" operator="containsText" text="Completed Behind Schedule">
      <formula>NOT(ISERROR(SEARCH("Completed Behind Schedule",E91)))</formula>
    </cfRule>
    <cfRule type="containsText" dxfId="161" priority="343" operator="containsText" text="Off Target">
      <formula>NOT(ISERROR(SEARCH("Off Target",E91)))</formula>
    </cfRule>
    <cfRule type="containsText" dxfId="160" priority="344" operator="containsText" text="In Danger of Falling Behind Target">
      <formula>NOT(ISERROR(SEARCH("In Danger of Falling Behind Target",E91)))</formula>
    </cfRule>
    <cfRule type="containsText" dxfId="159" priority="345" operator="containsText" text="On Track to be Achieved">
      <formula>NOT(ISERROR(SEARCH("On Track to be Achieved",E91)))</formula>
    </cfRule>
    <cfRule type="containsText" dxfId="158" priority="346" operator="containsText" text="Fully Achieved">
      <formula>NOT(ISERROR(SEARCH("Fully Achieved",E91)))</formula>
    </cfRule>
    <cfRule type="containsText" dxfId="157" priority="347" operator="containsText" text="Update not Provided">
      <formula>NOT(ISERROR(SEARCH("Update not Provided",E91)))</formula>
    </cfRule>
    <cfRule type="containsText" dxfId="156" priority="348" operator="containsText" text="Not yet due">
      <formula>NOT(ISERROR(SEARCH("Not yet due",E91)))</formula>
    </cfRule>
    <cfRule type="containsText" dxfId="155" priority="349" operator="containsText" text="Completed Behind Schedule">
      <formula>NOT(ISERROR(SEARCH("Completed Behind Schedule",E91)))</formula>
    </cfRule>
    <cfRule type="containsText" dxfId="154" priority="350" operator="containsText" text="Off Target">
      <formula>NOT(ISERROR(SEARCH("Off Target",E91)))</formula>
    </cfRule>
    <cfRule type="containsText" dxfId="153" priority="351" operator="containsText" text="In Danger of Falling Behind Target">
      <formula>NOT(ISERROR(SEARCH("In Danger of Falling Behind Target",E91)))</formula>
    </cfRule>
    <cfRule type="containsText" dxfId="152" priority="352" operator="containsText" text="On Track to be Achieved">
      <formula>NOT(ISERROR(SEARCH("On Track to be Achieved",E91)))</formula>
    </cfRule>
    <cfRule type="containsText" dxfId="151" priority="353" operator="containsText" text="Fully Achieved">
      <formula>NOT(ISERROR(SEARCH("Fully Achieved",E91)))</formula>
    </cfRule>
    <cfRule type="containsText" dxfId="150" priority="354" operator="containsText" text="Fully Achieved">
      <formula>NOT(ISERROR(SEARCH("Fully Achieved",E91)))</formula>
    </cfRule>
    <cfRule type="containsText" dxfId="149" priority="355" operator="containsText" text="Fully Achieved">
      <formula>NOT(ISERROR(SEARCH("Fully Achieved",E91)))</formula>
    </cfRule>
    <cfRule type="containsText" dxfId="148" priority="356" operator="containsText" text="Deferred">
      <formula>NOT(ISERROR(SEARCH("Deferred",E91)))</formula>
    </cfRule>
    <cfRule type="containsText" dxfId="147" priority="357" operator="containsText" text="Deleted">
      <formula>NOT(ISERROR(SEARCH("Deleted",E91)))</formula>
    </cfRule>
    <cfRule type="containsText" dxfId="146" priority="358" operator="containsText" text="In Danger of Falling Behind Target">
      <formula>NOT(ISERROR(SEARCH("In Danger of Falling Behind Target",E91)))</formula>
    </cfRule>
    <cfRule type="containsText" dxfId="145" priority="359" operator="containsText" text="Not yet due">
      <formula>NOT(ISERROR(SEARCH("Not yet due",E91)))</formula>
    </cfRule>
    <cfRule type="containsText" dxfId="144" priority="360" operator="containsText" text="Update not Provided">
      <formula>NOT(ISERROR(SEARCH("Update not Provided",E91)))</formula>
    </cfRule>
  </conditionalFormatting>
  <conditionalFormatting sqref="E96:E97">
    <cfRule type="containsText" dxfId="143" priority="289" operator="containsText" text="On track to be achieved">
      <formula>NOT(ISERROR(SEARCH("On track to be achieved",E96)))</formula>
    </cfRule>
    <cfRule type="containsText" dxfId="142" priority="290" operator="containsText" text="Deferred">
      <formula>NOT(ISERROR(SEARCH("Deferred",E96)))</formula>
    </cfRule>
    <cfRule type="containsText" dxfId="141" priority="291" operator="containsText" text="Deleted">
      <formula>NOT(ISERROR(SEARCH("Deleted",E96)))</formula>
    </cfRule>
    <cfRule type="containsText" dxfId="140" priority="292" operator="containsText" text="In Danger of Falling Behind Target">
      <formula>NOT(ISERROR(SEARCH("In Danger of Falling Behind Target",E96)))</formula>
    </cfRule>
    <cfRule type="containsText" dxfId="139" priority="293" operator="containsText" text="Not yet due">
      <formula>NOT(ISERROR(SEARCH("Not yet due",E96)))</formula>
    </cfRule>
    <cfRule type="containsText" dxfId="138" priority="294" operator="containsText" text="Update not Provided">
      <formula>NOT(ISERROR(SEARCH("Update not Provided",E96)))</formula>
    </cfRule>
    <cfRule type="containsText" dxfId="137" priority="295" operator="containsText" text="Not yet due">
      <formula>NOT(ISERROR(SEARCH("Not yet due",E96)))</formula>
    </cfRule>
    <cfRule type="containsText" dxfId="136" priority="296" operator="containsText" text="Completed Behind Schedule">
      <formula>NOT(ISERROR(SEARCH("Completed Behind Schedule",E96)))</formula>
    </cfRule>
    <cfRule type="containsText" dxfId="135" priority="297" operator="containsText" text="Off Target">
      <formula>NOT(ISERROR(SEARCH("Off Target",E96)))</formula>
    </cfRule>
    <cfRule type="containsText" dxfId="134" priority="298" operator="containsText" text="On Track to be Achieved">
      <formula>NOT(ISERROR(SEARCH("On Track to be Achieved",E96)))</formula>
    </cfRule>
    <cfRule type="containsText" dxfId="133" priority="299" operator="containsText" text="Fully Achieved">
      <formula>NOT(ISERROR(SEARCH("Fully Achieved",E96)))</formula>
    </cfRule>
    <cfRule type="containsText" dxfId="132" priority="300" operator="containsText" text="Not yet due">
      <formula>NOT(ISERROR(SEARCH("Not yet due",E96)))</formula>
    </cfRule>
    <cfRule type="containsText" dxfId="131" priority="301" operator="containsText" text="Not Yet Due">
      <formula>NOT(ISERROR(SEARCH("Not Yet Due",E96)))</formula>
    </cfRule>
    <cfRule type="containsText" dxfId="130" priority="302" operator="containsText" text="Deferred">
      <formula>NOT(ISERROR(SEARCH("Deferred",E96)))</formula>
    </cfRule>
    <cfRule type="containsText" dxfId="129" priority="303" operator="containsText" text="Deleted">
      <formula>NOT(ISERROR(SEARCH("Deleted",E96)))</formula>
    </cfRule>
    <cfRule type="containsText" dxfId="128" priority="304" operator="containsText" text="In Danger of Falling Behind Target">
      <formula>NOT(ISERROR(SEARCH("In Danger of Falling Behind Target",E96)))</formula>
    </cfRule>
    <cfRule type="containsText" dxfId="127" priority="305" operator="containsText" text="Not yet due">
      <formula>NOT(ISERROR(SEARCH("Not yet due",E96)))</formula>
    </cfRule>
    <cfRule type="containsText" dxfId="126" priority="306" operator="containsText" text="Completed Behind Schedule">
      <formula>NOT(ISERROR(SEARCH("Completed Behind Schedule",E96)))</formula>
    </cfRule>
    <cfRule type="containsText" dxfId="125" priority="307" operator="containsText" text="Off Target">
      <formula>NOT(ISERROR(SEARCH("Off Target",E96)))</formula>
    </cfRule>
    <cfRule type="containsText" dxfId="124" priority="308" operator="containsText" text="In Danger of Falling Behind Target">
      <formula>NOT(ISERROR(SEARCH("In Danger of Falling Behind Target",E96)))</formula>
    </cfRule>
    <cfRule type="containsText" dxfId="123" priority="309" operator="containsText" text="On Track to be Achieved">
      <formula>NOT(ISERROR(SEARCH("On Track to be Achieved",E96)))</formula>
    </cfRule>
    <cfRule type="containsText" dxfId="122" priority="310" operator="containsText" text="Fully Achieved">
      <formula>NOT(ISERROR(SEARCH("Fully Achieved",E96)))</formula>
    </cfRule>
    <cfRule type="containsText" dxfId="121" priority="311" operator="containsText" text="Update not Provided">
      <formula>NOT(ISERROR(SEARCH("Update not Provided",E96)))</formula>
    </cfRule>
    <cfRule type="containsText" dxfId="120" priority="312" operator="containsText" text="Not yet due">
      <formula>NOT(ISERROR(SEARCH("Not yet due",E96)))</formula>
    </cfRule>
    <cfRule type="containsText" dxfId="119" priority="313" operator="containsText" text="Completed Behind Schedule">
      <formula>NOT(ISERROR(SEARCH("Completed Behind Schedule",E96)))</formula>
    </cfRule>
    <cfRule type="containsText" dxfId="118" priority="314" operator="containsText" text="Off Target">
      <formula>NOT(ISERROR(SEARCH("Off Target",E96)))</formula>
    </cfRule>
    <cfRule type="containsText" dxfId="117" priority="315" operator="containsText" text="In Danger of Falling Behind Target">
      <formula>NOT(ISERROR(SEARCH("In Danger of Falling Behind Target",E96)))</formula>
    </cfRule>
    <cfRule type="containsText" dxfId="116" priority="316" operator="containsText" text="On Track to be Achieved">
      <formula>NOT(ISERROR(SEARCH("On Track to be Achieved",E96)))</formula>
    </cfRule>
    <cfRule type="containsText" dxfId="115" priority="317" operator="containsText" text="Fully Achieved">
      <formula>NOT(ISERROR(SEARCH("Fully Achieved",E96)))</formula>
    </cfRule>
    <cfRule type="containsText" dxfId="114" priority="318" operator="containsText" text="Fully Achieved">
      <formula>NOT(ISERROR(SEARCH("Fully Achieved",E96)))</formula>
    </cfRule>
    <cfRule type="containsText" dxfId="113" priority="319" operator="containsText" text="Fully Achieved">
      <formula>NOT(ISERROR(SEARCH("Fully Achieved",E96)))</formula>
    </cfRule>
    <cfRule type="containsText" dxfId="112" priority="320" operator="containsText" text="Deferred">
      <formula>NOT(ISERROR(SEARCH("Deferred",E96)))</formula>
    </cfRule>
    <cfRule type="containsText" dxfId="111" priority="321" operator="containsText" text="Deleted">
      <formula>NOT(ISERROR(SEARCH("Deleted",E96)))</formula>
    </cfRule>
    <cfRule type="containsText" dxfId="110" priority="322" operator="containsText" text="In Danger of Falling Behind Target">
      <formula>NOT(ISERROR(SEARCH("In Danger of Falling Behind Target",E96)))</formula>
    </cfRule>
    <cfRule type="containsText" dxfId="109" priority="323" operator="containsText" text="Not yet due">
      <formula>NOT(ISERROR(SEARCH("Not yet due",E96)))</formula>
    </cfRule>
    <cfRule type="containsText" dxfId="108" priority="324" operator="containsText" text="Update not Provided">
      <formula>NOT(ISERROR(SEARCH("Update not Provided",E96)))</formula>
    </cfRule>
  </conditionalFormatting>
  <conditionalFormatting sqref="E99:E101">
    <cfRule type="containsText" dxfId="107" priority="253" operator="containsText" text="On track to be achieved">
      <formula>NOT(ISERROR(SEARCH("On track to be achieved",E99)))</formula>
    </cfRule>
    <cfRule type="containsText" dxfId="106" priority="254" operator="containsText" text="Deferred">
      <formula>NOT(ISERROR(SEARCH("Deferred",E99)))</formula>
    </cfRule>
    <cfRule type="containsText" dxfId="105" priority="255" operator="containsText" text="Deleted">
      <formula>NOT(ISERROR(SEARCH("Deleted",E99)))</formula>
    </cfRule>
    <cfRule type="containsText" dxfId="104" priority="256" operator="containsText" text="In Danger of Falling Behind Target">
      <formula>NOT(ISERROR(SEARCH("In Danger of Falling Behind Target",E99)))</formula>
    </cfRule>
    <cfRule type="containsText" dxfId="103" priority="257" operator="containsText" text="Not yet due">
      <formula>NOT(ISERROR(SEARCH("Not yet due",E99)))</formula>
    </cfRule>
    <cfRule type="containsText" dxfId="102" priority="258" operator="containsText" text="Update not Provided">
      <formula>NOT(ISERROR(SEARCH("Update not Provided",E99)))</formula>
    </cfRule>
    <cfRule type="containsText" dxfId="101" priority="259" operator="containsText" text="Not yet due">
      <formula>NOT(ISERROR(SEARCH("Not yet due",E99)))</formula>
    </cfRule>
    <cfRule type="containsText" dxfId="100" priority="260" operator="containsText" text="Completed Behind Schedule">
      <formula>NOT(ISERROR(SEARCH("Completed Behind Schedule",E99)))</formula>
    </cfRule>
    <cfRule type="containsText" dxfId="99" priority="261" operator="containsText" text="Off Target">
      <formula>NOT(ISERROR(SEARCH("Off Target",E99)))</formula>
    </cfRule>
    <cfRule type="containsText" dxfId="98" priority="262" operator="containsText" text="On Track to be Achieved">
      <formula>NOT(ISERROR(SEARCH("On Track to be Achieved",E99)))</formula>
    </cfRule>
    <cfRule type="containsText" dxfId="97" priority="263" operator="containsText" text="Fully Achieved">
      <formula>NOT(ISERROR(SEARCH("Fully Achieved",E99)))</formula>
    </cfRule>
    <cfRule type="containsText" dxfId="96" priority="264" operator="containsText" text="Not yet due">
      <formula>NOT(ISERROR(SEARCH("Not yet due",E99)))</formula>
    </cfRule>
    <cfRule type="containsText" dxfId="95" priority="265" operator="containsText" text="Not Yet Due">
      <formula>NOT(ISERROR(SEARCH("Not Yet Due",E99)))</formula>
    </cfRule>
    <cfRule type="containsText" dxfId="94" priority="266" operator="containsText" text="Deferred">
      <formula>NOT(ISERROR(SEARCH("Deferred",E99)))</formula>
    </cfRule>
    <cfRule type="containsText" dxfId="93" priority="267" operator="containsText" text="Deleted">
      <formula>NOT(ISERROR(SEARCH("Deleted",E99)))</formula>
    </cfRule>
    <cfRule type="containsText" dxfId="92" priority="268" operator="containsText" text="In Danger of Falling Behind Target">
      <formula>NOT(ISERROR(SEARCH("In Danger of Falling Behind Target",E99)))</formula>
    </cfRule>
    <cfRule type="containsText" dxfId="91" priority="269" operator="containsText" text="Not yet due">
      <formula>NOT(ISERROR(SEARCH("Not yet due",E99)))</formula>
    </cfRule>
    <cfRule type="containsText" dxfId="90" priority="270" operator="containsText" text="Completed Behind Schedule">
      <formula>NOT(ISERROR(SEARCH("Completed Behind Schedule",E99)))</formula>
    </cfRule>
    <cfRule type="containsText" dxfId="89" priority="271" operator="containsText" text="Off Target">
      <formula>NOT(ISERROR(SEARCH("Off Target",E99)))</formula>
    </cfRule>
    <cfRule type="containsText" dxfId="88" priority="272" operator="containsText" text="In Danger of Falling Behind Target">
      <formula>NOT(ISERROR(SEARCH("In Danger of Falling Behind Target",E99)))</formula>
    </cfRule>
    <cfRule type="containsText" dxfId="87" priority="273" operator="containsText" text="On Track to be Achieved">
      <formula>NOT(ISERROR(SEARCH("On Track to be Achieved",E99)))</formula>
    </cfRule>
    <cfRule type="containsText" dxfId="86" priority="274" operator="containsText" text="Fully Achieved">
      <formula>NOT(ISERROR(SEARCH("Fully Achieved",E99)))</formula>
    </cfRule>
    <cfRule type="containsText" dxfId="85" priority="275" operator="containsText" text="Update not Provided">
      <formula>NOT(ISERROR(SEARCH("Update not Provided",E99)))</formula>
    </cfRule>
    <cfRule type="containsText" dxfId="84" priority="276" operator="containsText" text="Not yet due">
      <formula>NOT(ISERROR(SEARCH("Not yet due",E99)))</formula>
    </cfRule>
    <cfRule type="containsText" dxfId="83" priority="277" operator="containsText" text="Completed Behind Schedule">
      <formula>NOT(ISERROR(SEARCH("Completed Behind Schedule",E99)))</formula>
    </cfRule>
    <cfRule type="containsText" dxfId="82" priority="278" operator="containsText" text="Off Target">
      <formula>NOT(ISERROR(SEARCH("Off Target",E99)))</formula>
    </cfRule>
    <cfRule type="containsText" dxfId="81" priority="279" operator="containsText" text="In Danger of Falling Behind Target">
      <formula>NOT(ISERROR(SEARCH("In Danger of Falling Behind Target",E99)))</formula>
    </cfRule>
    <cfRule type="containsText" dxfId="80" priority="280" operator="containsText" text="On Track to be Achieved">
      <formula>NOT(ISERROR(SEARCH("On Track to be Achieved",E99)))</formula>
    </cfRule>
    <cfRule type="containsText" dxfId="79" priority="281" operator="containsText" text="Fully Achieved">
      <formula>NOT(ISERROR(SEARCH("Fully Achieved",E99)))</formula>
    </cfRule>
    <cfRule type="containsText" dxfId="78" priority="282" operator="containsText" text="Fully Achieved">
      <formula>NOT(ISERROR(SEARCH("Fully Achieved",E99)))</formula>
    </cfRule>
    <cfRule type="containsText" dxfId="77" priority="283" operator="containsText" text="Fully Achieved">
      <formula>NOT(ISERROR(SEARCH("Fully Achieved",E99)))</formula>
    </cfRule>
    <cfRule type="containsText" dxfId="76" priority="284" operator="containsText" text="Deferred">
      <formula>NOT(ISERROR(SEARCH("Deferred",E99)))</formula>
    </cfRule>
    <cfRule type="containsText" dxfId="75" priority="285" operator="containsText" text="Deleted">
      <formula>NOT(ISERROR(SEARCH("Deleted",E99)))</formula>
    </cfRule>
    <cfRule type="containsText" dxfId="74" priority="286" operator="containsText" text="In Danger of Falling Behind Target">
      <formula>NOT(ISERROR(SEARCH("In Danger of Falling Behind Target",E99)))</formula>
    </cfRule>
    <cfRule type="containsText" dxfId="73" priority="287" operator="containsText" text="Not yet due">
      <formula>NOT(ISERROR(SEARCH("Not yet due",E99)))</formula>
    </cfRule>
    <cfRule type="containsText" dxfId="72" priority="288" operator="containsText" text="Update not Provided">
      <formula>NOT(ISERROR(SEARCH("Update not Provided",E99)))</formula>
    </cfRule>
  </conditionalFormatting>
  <conditionalFormatting sqref="E104:E109">
    <cfRule type="containsText" dxfId="71" priority="217" operator="containsText" text="On track to be achieved">
      <formula>NOT(ISERROR(SEARCH("On track to be achieved",E104)))</formula>
    </cfRule>
    <cfRule type="containsText" dxfId="70" priority="218" operator="containsText" text="Deferred">
      <formula>NOT(ISERROR(SEARCH("Deferred",E104)))</formula>
    </cfRule>
    <cfRule type="containsText" dxfId="69" priority="219" operator="containsText" text="Deleted">
      <formula>NOT(ISERROR(SEARCH("Deleted",E104)))</formula>
    </cfRule>
    <cfRule type="containsText" dxfId="68" priority="220" operator="containsText" text="In Danger of Falling Behind Target">
      <formula>NOT(ISERROR(SEARCH("In Danger of Falling Behind Target",E104)))</formula>
    </cfRule>
    <cfRule type="containsText" dxfId="67" priority="221" operator="containsText" text="Not yet due">
      <formula>NOT(ISERROR(SEARCH("Not yet due",E104)))</formula>
    </cfRule>
    <cfRule type="containsText" dxfId="66" priority="222" operator="containsText" text="Update not Provided">
      <formula>NOT(ISERROR(SEARCH("Update not Provided",E104)))</formula>
    </cfRule>
    <cfRule type="containsText" dxfId="65" priority="223" operator="containsText" text="Not yet due">
      <formula>NOT(ISERROR(SEARCH("Not yet due",E104)))</formula>
    </cfRule>
    <cfRule type="containsText" dxfId="64" priority="224" operator="containsText" text="Completed Behind Schedule">
      <formula>NOT(ISERROR(SEARCH("Completed Behind Schedule",E104)))</formula>
    </cfRule>
    <cfRule type="containsText" dxfId="63" priority="225" operator="containsText" text="Off Target">
      <formula>NOT(ISERROR(SEARCH("Off Target",E104)))</formula>
    </cfRule>
    <cfRule type="containsText" dxfId="62" priority="226" operator="containsText" text="On Track to be Achieved">
      <formula>NOT(ISERROR(SEARCH("On Track to be Achieved",E104)))</formula>
    </cfRule>
    <cfRule type="containsText" dxfId="61" priority="227" operator="containsText" text="Fully Achieved">
      <formula>NOT(ISERROR(SEARCH("Fully Achieved",E104)))</formula>
    </cfRule>
    <cfRule type="containsText" dxfId="60" priority="228" operator="containsText" text="Not yet due">
      <formula>NOT(ISERROR(SEARCH("Not yet due",E104)))</formula>
    </cfRule>
    <cfRule type="containsText" dxfId="59" priority="229" operator="containsText" text="Not Yet Due">
      <formula>NOT(ISERROR(SEARCH("Not Yet Due",E104)))</formula>
    </cfRule>
    <cfRule type="containsText" dxfId="58" priority="230" operator="containsText" text="Deferred">
      <formula>NOT(ISERROR(SEARCH("Deferred",E104)))</formula>
    </cfRule>
    <cfRule type="containsText" dxfId="57" priority="231" operator="containsText" text="Deleted">
      <formula>NOT(ISERROR(SEARCH("Deleted",E104)))</formula>
    </cfRule>
    <cfRule type="containsText" dxfId="56" priority="232" operator="containsText" text="In Danger of Falling Behind Target">
      <formula>NOT(ISERROR(SEARCH("In Danger of Falling Behind Target",E104)))</formula>
    </cfRule>
    <cfRule type="containsText" dxfId="55" priority="233" operator="containsText" text="Not yet due">
      <formula>NOT(ISERROR(SEARCH("Not yet due",E104)))</formula>
    </cfRule>
    <cfRule type="containsText" dxfId="54" priority="234" operator="containsText" text="Completed Behind Schedule">
      <formula>NOT(ISERROR(SEARCH("Completed Behind Schedule",E104)))</formula>
    </cfRule>
    <cfRule type="containsText" dxfId="53" priority="235" operator="containsText" text="Off Target">
      <formula>NOT(ISERROR(SEARCH("Off Target",E104)))</formula>
    </cfRule>
    <cfRule type="containsText" dxfId="52" priority="236" operator="containsText" text="In Danger of Falling Behind Target">
      <formula>NOT(ISERROR(SEARCH("In Danger of Falling Behind Target",E104)))</formula>
    </cfRule>
    <cfRule type="containsText" dxfId="51" priority="237" operator="containsText" text="On Track to be Achieved">
      <formula>NOT(ISERROR(SEARCH("On Track to be Achieved",E104)))</formula>
    </cfRule>
    <cfRule type="containsText" dxfId="50" priority="238" operator="containsText" text="Fully Achieved">
      <formula>NOT(ISERROR(SEARCH("Fully Achieved",E104)))</formula>
    </cfRule>
    <cfRule type="containsText" dxfId="49" priority="239" operator="containsText" text="Update not Provided">
      <formula>NOT(ISERROR(SEARCH("Update not Provided",E104)))</formula>
    </cfRule>
    <cfRule type="containsText" dxfId="48" priority="240" operator="containsText" text="Not yet due">
      <formula>NOT(ISERROR(SEARCH("Not yet due",E104)))</formula>
    </cfRule>
    <cfRule type="containsText" dxfId="47" priority="241" operator="containsText" text="Completed Behind Schedule">
      <formula>NOT(ISERROR(SEARCH("Completed Behind Schedule",E104)))</formula>
    </cfRule>
    <cfRule type="containsText" dxfId="46" priority="242" operator="containsText" text="Off Target">
      <formula>NOT(ISERROR(SEARCH("Off Target",E104)))</formula>
    </cfRule>
    <cfRule type="containsText" dxfId="45" priority="243" operator="containsText" text="In Danger of Falling Behind Target">
      <formula>NOT(ISERROR(SEARCH("In Danger of Falling Behind Target",E104)))</formula>
    </cfRule>
    <cfRule type="containsText" dxfId="44" priority="244" operator="containsText" text="On Track to be Achieved">
      <formula>NOT(ISERROR(SEARCH("On Track to be Achieved",E104)))</formula>
    </cfRule>
    <cfRule type="containsText" dxfId="43" priority="245" operator="containsText" text="Fully Achieved">
      <formula>NOT(ISERROR(SEARCH("Fully Achieved",E104)))</formula>
    </cfRule>
    <cfRule type="containsText" dxfId="42" priority="246" operator="containsText" text="Fully Achieved">
      <formula>NOT(ISERROR(SEARCH("Fully Achieved",E104)))</formula>
    </cfRule>
    <cfRule type="containsText" dxfId="41" priority="247" operator="containsText" text="Fully Achieved">
      <formula>NOT(ISERROR(SEARCH("Fully Achieved",E104)))</formula>
    </cfRule>
    <cfRule type="containsText" dxfId="40" priority="248" operator="containsText" text="Deferred">
      <formula>NOT(ISERROR(SEARCH("Deferred",E104)))</formula>
    </cfRule>
    <cfRule type="containsText" dxfId="39" priority="249" operator="containsText" text="Deleted">
      <formula>NOT(ISERROR(SEARCH("Deleted",E104)))</formula>
    </cfRule>
    <cfRule type="containsText" dxfId="38" priority="250" operator="containsText" text="In Danger of Falling Behind Target">
      <formula>NOT(ISERROR(SEARCH("In Danger of Falling Behind Target",E104)))</formula>
    </cfRule>
    <cfRule type="containsText" dxfId="37" priority="251" operator="containsText" text="Not yet due">
      <formula>NOT(ISERROR(SEARCH("Not yet due",E104)))</formula>
    </cfRule>
    <cfRule type="containsText" dxfId="36" priority="252" operator="containsText" text="Update not Provided">
      <formula>NOT(ISERROR(SEARCH("Update not Provided",E104)))</formula>
    </cfRule>
  </conditionalFormatting>
  <conditionalFormatting sqref="E7">
    <cfRule type="containsText" dxfId="35" priority="1" operator="containsText" text="On track to be achieved">
      <formula>NOT(ISERROR(SEARCH("On track to be achieved",E7)))</formula>
    </cfRule>
    <cfRule type="containsText" dxfId="34" priority="2" operator="containsText" text="Deferred">
      <formula>NOT(ISERROR(SEARCH("Deferred",E7)))</formula>
    </cfRule>
    <cfRule type="containsText" dxfId="33" priority="3" operator="containsText" text="Deleted">
      <formula>NOT(ISERROR(SEARCH("Deleted",E7)))</formula>
    </cfRule>
    <cfRule type="containsText" dxfId="32" priority="4" operator="containsText" text="In Danger of Falling Behind Target">
      <formula>NOT(ISERROR(SEARCH("In Danger of Falling Behind Target",E7)))</formula>
    </cfRule>
    <cfRule type="containsText" dxfId="31" priority="5" operator="containsText" text="Not yet due">
      <formula>NOT(ISERROR(SEARCH("Not yet due",E7)))</formula>
    </cfRule>
    <cfRule type="containsText" dxfId="30" priority="6" operator="containsText" text="Update not Provided">
      <formula>NOT(ISERROR(SEARCH("Update not Provided",E7)))</formula>
    </cfRule>
    <cfRule type="containsText" dxfId="29" priority="7" operator="containsText" text="Not yet due">
      <formula>NOT(ISERROR(SEARCH("Not yet due",E7)))</formula>
    </cfRule>
    <cfRule type="containsText" dxfId="28" priority="8" operator="containsText" text="Completed Behind Schedule">
      <formula>NOT(ISERROR(SEARCH("Completed Behind Schedule",E7)))</formula>
    </cfRule>
    <cfRule type="containsText" dxfId="27" priority="9" operator="containsText" text="Off Target">
      <formula>NOT(ISERROR(SEARCH("Off Target",E7)))</formula>
    </cfRule>
    <cfRule type="containsText" dxfId="26" priority="10" operator="containsText" text="On Track to be Achieved">
      <formula>NOT(ISERROR(SEARCH("On Track to be Achieved",E7)))</formula>
    </cfRule>
    <cfRule type="containsText" dxfId="25" priority="11" operator="containsText" text="Fully Achieved">
      <formula>NOT(ISERROR(SEARCH("Fully Achieved",E7)))</formula>
    </cfRule>
    <cfRule type="containsText" dxfId="24" priority="12" operator="containsText" text="Not yet due">
      <formula>NOT(ISERROR(SEARCH("Not yet due",E7)))</formula>
    </cfRule>
    <cfRule type="containsText" dxfId="23" priority="13" operator="containsText" text="Not Yet Due">
      <formula>NOT(ISERROR(SEARCH("Not Yet Due",E7)))</formula>
    </cfRule>
    <cfRule type="containsText" dxfId="22" priority="14" operator="containsText" text="Deferred">
      <formula>NOT(ISERROR(SEARCH("Deferred",E7)))</formula>
    </cfRule>
    <cfRule type="containsText" dxfId="21" priority="15" operator="containsText" text="Deleted">
      <formula>NOT(ISERROR(SEARCH("Deleted",E7)))</formula>
    </cfRule>
    <cfRule type="containsText" dxfId="20" priority="16" operator="containsText" text="In Danger of Falling Behind Target">
      <formula>NOT(ISERROR(SEARCH("In Danger of Falling Behind Target",E7)))</formula>
    </cfRule>
    <cfRule type="containsText" dxfId="19" priority="17" operator="containsText" text="Not yet due">
      <formula>NOT(ISERROR(SEARCH("Not yet due",E7)))</formula>
    </cfRule>
    <cfRule type="containsText" dxfId="18" priority="18" operator="containsText" text="Completed Behind Schedule">
      <formula>NOT(ISERROR(SEARCH("Completed Behind Schedule",E7)))</formula>
    </cfRule>
    <cfRule type="containsText" dxfId="17" priority="19" operator="containsText" text="Off Target">
      <formula>NOT(ISERROR(SEARCH("Off Target",E7)))</formula>
    </cfRule>
    <cfRule type="containsText" dxfId="16" priority="20" operator="containsText" text="In Danger of Falling Behind Target">
      <formula>NOT(ISERROR(SEARCH("In Danger of Falling Behind Target",E7)))</formula>
    </cfRule>
    <cfRule type="containsText" dxfId="15" priority="21" operator="containsText" text="On Track to be Achieved">
      <formula>NOT(ISERROR(SEARCH("On Track to be Achieved",E7)))</formula>
    </cfRule>
    <cfRule type="containsText" dxfId="14" priority="22" operator="containsText" text="Fully Achieved">
      <formula>NOT(ISERROR(SEARCH("Fully Achieved",E7)))</formula>
    </cfRule>
    <cfRule type="containsText" dxfId="13" priority="23" operator="containsText" text="Update not Provided">
      <formula>NOT(ISERROR(SEARCH("Update not Provided",E7)))</formula>
    </cfRule>
    <cfRule type="containsText" dxfId="12" priority="24" operator="containsText" text="Not yet due">
      <formula>NOT(ISERROR(SEARCH("Not yet due",E7)))</formula>
    </cfRule>
    <cfRule type="containsText" dxfId="11" priority="25" operator="containsText" text="Completed Behind Schedule">
      <formula>NOT(ISERROR(SEARCH("Completed Behind Schedule",E7)))</formula>
    </cfRule>
    <cfRule type="containsText" dxfId="10" priority="26" operator="containsText" text="Off Target">
      <formula>NOT(ISERROR(SEARCH("Off Target",E7)))</formula>
    </cfRule>
    <cfRule type="containsText" dxfId="9" priority="27" operator="containsText" text="In Danger of Falling Behind Target">
      <formula>NOT(ISERROR(SEARCH("In Danger of Falling Behind Target",E7)))</formula>
    </cfRule>
    <cfRule type="containsText" dxfId="8" priority="28" operator="containsText" text="On Track to be Achieved">
      <formula>NOT(ISERROR(SEARCH("On Track to be Achieved",E7)))</formula>
    </cfRule>
    <cfRule type="containsText" dxfId="7" priority="29" operator="containsText" text="Fully Achieved">
      <formula>NOT(ISERROR(SEARCH("Fully Achieved",E7)))</formula>
    </cfRule>
    <cfRule type="containsText" dxfId="6" priority="30" operator="containsText" text="Fully Achieved">
      <formula>NOT(ISERROR(SEARCH("Fully Achieved",E7)))</formula>
    </cfRule>
    <cfRule type="containsText" dxfId="5" priority="31" operator="containsText" text="Fully Achieved">
      <formula>NOT(ISERROR(SEARCH("Fully Achieved",E7)))</formula>
    </cfRule>
    <cfRule type="containsText" dxfId="4" priority="32" operator="containsText" text="Deferred">
      <formula>NOT(ISERROR(SEARCH("Deferred",E7)))</formula>
    </cfRule>
    <cfRule type="containsText" dxfId="3" priority="33" operator="containsText" text="Deleted">
      <formula>NOT(ISERROR(SEARCH("Deleted",E7)))</formula>
    </cfRule>
    <cfRule type="containsText" dxfId="2" priority="34" operator="containsText" text="In Danger of Falling Behind Target">
      <formula>NOT(ISERROR(SEARCH("In Danger of Falling Behind Target",E7)))</formula>
    </cfRule>
    <cfRule type="containsText" dxfId="1" priority="35" operator="containsText" text="Not yet due">
      <formula>NOT(ISERROR(SEARCH("Not yet due",E7)))</formula>
    </cfRule>
    <cfRule type="containsText" dxfId="0" priority="36" operator="containsText" text="Update not Provided">
      <formula>NOT(ISERROR(SEARCH("Update not Provided",E7)))</formula>
    </cfRule>
  </conditionalFormatting>
  <dataValidations count="2">
    <dataValidation type="list" allowBlank="1" showInputMessage="1" showErrorMessage="1" promptTitle="Is target on track?" prompt="Please choose an option from the drop down list that best describes the current situation for this target." sqref="R82 M82">
      <formula1>$A$111:$A$116</formula1>
    </dataValidation>
    <dataValidation type="list" allowBlank="1" showInputMessage="1" showErrorMessage="1" promptTitle="Is target on track?" prompt="Please choose an option from the drop down list that best describes the current situation for this target." sqref="V82">
      <formula1>#REF!</formula1>
    </dataValidation>
  </dataValidations>
  <hyperlinks>
    <hyperlink ref="A1" location="INDEX!A1" display="Back to index"/>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heetViews>
  <sheetFormatPr defaultRowHeight="15"/>
  <cols>
    <col min="1" max="1" width="17" bestFit="1" customWidth="1"/>
  </cols>
  <sheetData>
    <row r="1" spans="1:3">
      <c r="A1" s="135"/>
      <c r="B1" s="136"/>
      <c r="C1" s="137"/>
    </row>
    <row r="2" spans="1:3">
      <c r="A2" s="138"/>
      <c r="B2" s="139"/>
      <c r="C2" s="140"/>
    </row>
    <row r="3" spans="1:3">
      <c r="A3" s="138"/>
      <c r="B3" s="139"/>
      <c r="C3" s="140"/>
    </row>
    <row r="4" spans="1:3">
      <c r="A4" s="138"/>
      <c r="B4" s="139"/>
      <c r="C4" s="140"/>
    </row>
    <row r="5" spans="1:3">
      <c r="A5" s="138"/>
      <c r="B5" s="139"/>
      <c r="C5" s="140"/>
    </row>
    <row r="6" spans="1:3">
      <c r="A6" s="138"/>
      <c r="B6" s="139"/>
      <c r="C6" s="140"/>
    </row>
    <row r="7" spans="1:3">
      <c r="A7" s="138"/>
      <c r="B7" s="139"/>
      <c r="C7" s="140"/>
    </row>
    <row r="8" spans="1:3">
      <c r="A8" s="138"/>
      <c r="B8" s="139"/>
      <c r="C8" s="140"/>
    </row>
    <row r="9" spans="1:3">
      <c r="A9" s="138"/>
      <c r="B9" s="139"/>
      <c r="C9" s="140"/>
    </row>
    <row r="10" spans="1:3">
      <c r="A10" s="138"/>
      <c r="B10" s="139"/>
      <c r="C10" s="140"/>
    </row>
    <row r="11" spans="1:3">
      <c r="A11" s="138"/>
      <c r="B11" s="139"/>
      <c r="C11" s="140"/>
    </row>
    <row r="12" spans="1:3">
      <c r="A12" s="138"/>
      <c r="B12" s="139"/>
      <c r="C12" s="140"/>
    </row>
    <row r="13" spans="1:3">
      <c r="A13" s="138"/>
      <c r="B13" s="139"/>
      <c r="C13" s="140"/>
    </row>
    <row r="14" spans="1:3">
      <c r="A14" s="138"/>
      <c r="B14" s="139"/>
      <c r="C14" s="140"/>
    </row>
    <row r="15" spans="1:3">
      <c r="A15" s="138"/>
      <c r="B15" s="139"/>
      <c r="C15" s="140"/>
    </row>
    <row r="16" spans="1:3">
      <c r="A16" s="138"/>
      <c r="B16" s="139"/>
      <c r="C16" s="140"/>
    </row>
    <row r="17" spans="1:3">
      <c r="A17" s="138"/>
      <c r="B17" s="139"/>
      <c r="C17" s="140"/>
    </row>
    <row r="18" spans="1:3">
      <c r="A18" s="141"/>
      <c r="B18" s="142"/>
      <c r="C18" s="14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6"/>
  <sheetViews>
    <sheetView topLeftCell="A2" zoomScale="80" zoomScaleNormal="80" workbookViewId="0">
      <selection activeCell="C4" sqref="C4"/>
    </sheetView>
  </sheetViews>
  <sheetFormatPr defaultColWidth="9.28515625" defaultRowHeight="15"/>
  <cols>
    <col min="1" max="1" width="9.28515625" style="31"/>
    <col min="2" max="2" width="49.5703125" style="4" customWidth="1"/>
    <col min="3" max="3" width="27.28515625" style="4" customWidth="1"/>
    <col min="4" max="4" width="27.28515625" style="54" customWidth="1"/>
    <col min="5" max="8" width="27.28515625" style="4" customWidth="1"/>
    <col min="9" max="40" width="9.28515625" style="31"/>
    <col min="41" max="16384" width="9.28515625" style="4"/>
  </cols>
  <sheetData>
    <row r="1" spans="1:40" s="31" customFormat="1" ht="33" customHeight="1" thickBot="1">
      <c r="B1" s="32"/>
      <c r="D1" s="33"/>
    </row>
    <row r="2" spans="1:40" ht="40.5" customHeight="1" thickTop="1" thickBot="1">
      <c r="B2" s="355" t="s">
        <v>467</v>
      </c>
      <c r="C2" s="357" t="s">
        <v>63</v>
      </c>
      <c r="D2" s="358"/>
      <c r="E2" s="359" t="s">
        <v>64</v>
      </c>
      <c r="F2" s="360"/>
      <c r="G2" s="361" t="s">
        <v>65</v>
      </c>
      <c r="H2" s="361"/>
    </row>
    <row r="3" spans="1:40" ht="50.25" customHeight="1" thickTop="1" thickBot="1">
      <c r="B3" s="356"/>
      <c r="C3" s="34" t="s">
        <v>67</v>
      </c>
      <c r="D3" s="35" t="s">
        <v>68</v>
      </c>
      <c r="E3" s="36" t="s">
        <v>67</v>
      </c>
      <c r="F3" s="37" t="s">
        <v>68</v>
      </c>
      <c r="G3" s="55" t="s">
        <v>67</v>
      </c>
      <c r="H3" s="56" t="s">
        <v>68</v>
      </c>
    </row>
    <row r="4" spans="1:40" s="42" customFormat="1" ht="21.75" thickTop="1" thickBot="1">
      <c r="A4" s="38"/>
      <c r="B4" s="39" t="s">
        <v>69</v>
      </c>
      <c r="C4" s="1"/>
      <c r="D4" s="40"/>
      <c r="E4" s="1"/>
      <c r="F4" s="1"/>
      <c r="G4" s="1"/>
      <c r="H4" s="41"/>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row>
    <row r="5" spans="1:40" s="48" customFormat="1" ht="37.5" customHeight="1" thickTop="1" thickBot="1">
      <c r="A5" s="43"/>
      <c r="B5" s="44" t="s">
        <v>70</v>
      </c>
      <c r="C5" s="45">
        <f>'2a. % By Priority'!C5+'2a. % By Priority'!C6</f>
        <v>85</v>
      </c>
      <c r="D5" s="46">
        <f>'2a. % By Priority'!G5</f>
        <v>0.96590909090909094</v>
      </c>
      <c r="E5" s="47">
        <f>'2a. % By Priority'!C7</f>
        <v>1</v>
      </c>
      <c r="F5" s="37">
        <f>'2a. % By Priority'!G7</f>
        <v>1.1363636363636364E-2</v>
      </c>
      <c r="G5" s="57">
        <f>'2a. % By Priority'!C10+'2a. % By Priority'!C11</f>
        <v>2</v>
      </c>
      <c r="H5" s="58">
        <f>'2a. % By Priority'!G10</f>
        <v>2.2727272727272728E-2</v>
      </c>
      <c r="I5" s="43"/>
      <c r="J5" s="229"/>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row>
    <row r="6" spans="1:40" s="48" customFormat="1" ht="21.75" thickTop="1" thickBot="1">
      <c r="A6" s="43"/>
      <c r="B6" s="49" t="s">
        <v>71</v>
      </c>
      <c r="C6" s="50"/>
      <c r="D6" s="51"/>
      <c r="E6" s="50"/>
      <c r="F6" s="51"/>
      <c r="G6" s="50"/>
      <c r="H6" s="52"/>
      <c r="I6" s="43"/>
      <c r="J6" s="229"/>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row>
    <row r="7" spans="1:40" s="48" customFormat="1" ht="37.5" customHeight="1" thickTop="1" thickBot="1">
      <c r="A7" s="43"/>
      <c r="B7" s="44" t="s">
        <v>12</v>
      </c>
      <c r="C7" s="45">
        <f>'2a. % By Priority'!C59+'2a. % By Priority'!C60</f>
        <v>24</v>
      </c>
      <c r="D7" s="46">
        <f>'2a. % By Priority'!G59</f>
        <v>0.88888888888888884</v>
      </c>
      <c r="E7" s="53">
        <f>'2a. % By Priority'!C61</f>
        <v>1</v>
      </c>
      <c r="F7" s="37">
        <f>'2a. % By Priority'!G61</f>
        <v>3.7037037037037035E-2</v>
      </c>
      <c r="G7" s="57">
        <f>'2a. % By Priority'!C64+'2a. % By Priority'!C65</f>
        <v>2</v>
      </c>
      <c r="H7" s="58">
        <f>'2a. % By Priority'!G64</f>
        <v>7.407407407407407E-2</v>
      </c>
      <c r="I7" s="43"/>
      <c r="J7" s="229"/>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row>
    <row r="8" spans="1:40" s="48" customFormat="1" ht="37.5" customHeight="1" thickTop="1" thickBot="1">
      <c r="A8" s="43"/>
      <c r="B8" s="44" t="s">
        <v>66</v>
      </c>
      <c r="C8" s="45">
        <f>'2a. % By Priority'!C41+'2a. % By Priority'!C42</f>
        <v>33</v>
      </c>
      <c r="D8" s="46">
        <f>'2a. % By Priority'!G41</f>
        <v>1</v>
      </c>
      <c r="E8" s="53">
        <f>'2a. % By Priority'!C43</f>
        <v>0</v>
      </c>
      <c r="F8" s="37">
        <f>'2a. % By Priority'!G43</f>
        <v>0</v>
      </c>
      <c r="G8" s="57">
        <f>'2a. % By Priority'!C46+'2a. % By Priority'!C47</f>
        <v>0</v>
      </c>
      <c r="H8" s="58">
        <f>'2a. % By Priority'!G46</f>
        <v>0</v>
      </c>
      <c r="I8" s="43"/>
      <c r="J8" s="22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row>
    <row r="9" spans="1:40" s="48" customFormat="1" ht="37.5" customHeight="1" thickTop="1" thickBot="1">
      <c r="A9" s="43"/>
      <c r="B9" s="44" t="s">
        <v>13</v>
      </c>
      <c r="C9" s="45">
        <f>'2a. % By Priority'!C23+'2a. % By Priority'!C24</f>
        <v>28</v>
      </c>
      <c r="D9" s="46">
        <f>'2a. % By Priority'!G23</f>
        <v>1</v>
      </c>
      <c r="E9" s="53">
        <f>'2a. % By Priority'!C25</f>
        <v>0</v>
      </c>
      <c r="F9" s="37">
        <f>'2a. % By Priority'!G25</f>
        <v>0</v>
      </c>
      <c r="G9" s="57">
        <f>'2a. % By Priority'!C28+'2a. % By Priority'!C29</f>
        <v>0</v>
      </c>
      <c r="H9" s="58">
        <f>'2a. % By Priority'!G28</f>
        <v>0</v>
      </c>
      <c r="I9" s="43"/>
      <c r="J9" s="22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row>
    <row r="10" spans="1:40" s="48" customFormat="1" ht="21.75" thickTop="1" thickBot="1">
      <c r="A10" s="43"/>
      <c r="B10" s="49" t="s">
        <v>10</v>
      </c>
      <c r="C10" s="50"/>
      <c r="D10" s="51"/>
      <c r="E10" s="50"/>
      <c r="F10" s="51"/>
      <c r="G10" s="50"/>
      <c r="H10" s="52"/>
      <c r="I10" s="43"/>
      <c r="J10" s="229"/>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row>
    <row r="11" spans="1:40" s="48" customFormat="1" ht="37.5" customHeight="1" thickTop="1" thickBot="1">
      <c r="A11" s="43"/>
      <c r="B11" s="60" t="s">
        <v>470</v>
      </c>
      <c r="C11" s="61">
        <f>'3a. % by Portfolio'!C5+'3a. % by Portfolio'!C6</f>
        <v>22</v>
      </c>
      <c r="D11" s="62">
        <f>'3a. % by Portfolio'!G5</f>
        <v>0.88</v>
      </c>
      <c r="E11" s="63">
        <f>'3a. % by Portfolio'!C7</f>
        <v>1</v>
      </c>
      <c r="F11" s="64">
        <f>'3a. % by Portfolio'!G7</f>
        <v>0.04</v>
      </c>
      <c r="G11" s="65">
        <f>'3a. % by Portfolio'!C10+'3a. % by Portfolio'!C11</f>
        <v>2</v>
      </c>
      <c r="H11" s="66">
        <f>'3a. % by Portfolio'!G10</f>
        <v>0.08</v>
      </c>
      <c r="I11" s="43"/>
      <c r="J11" s="229"/>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row>
    <row r="12" spans="1:40" s="48" customFormat="1" ht="37.5" customHeight="1" thickTop="1" thickBot="1">
      <c r="A12" s="43"/>
      <c r="B12" s="60" t="s">
        <v>464</v>
      </c>
      <c r="C12" s="61">
        <f>'3a. % by Portfolio'!C24+'3a. % by Portfolio'!C25</f>
        <v>16</v>
      </c>
      <c r="D12" s="62">
        <f>'3a. % by Portfolio'!G24</f>
        <v>1</v>
      </c>
      <c r="E12" s="67">
        <f>'3a. % by Portfolio'!C26</f>
        <v>0</v>
      </c>
      <c r="F12" s="64">
        <f>'3a. % by Portfolio'!G26</f>
        <v>0</v>
      </c>
      <c r="G12" s="65">
        <f>'3a. % by Portfolio'!C29+'3a. % by Portfolio'!C30</f>
        <v>0</v>
      </c>
      <c r="H12" s="66">
        <f>'3a. % by Portfolio'!G29</f>
        <v>0</v>
      </c>
      <c r="I12" s="43"/>
      <c r="J12" s="229"/>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row>
    <row r="13" spans="1:40" s="48" customFormat="1" ht="37.5" customHeight="1" thickTop="1" thickBot="1">
      <c r="A13" s="43"/>
      <c r="B13" s="60" t="s">
        <v>463</v>
      </c>
      <c r="C13" s="61">
        <f>'3a. % by Portfolio'!C42+'3a. % by Portfolio'!C43</f>
        <v>26</v>
      </c>
      <c r="D13" s="62">
        <f>'3a. % by Portfolio'!G42</f>
        <v>1</v>
      </c>
      <c r="E13" s="67">
        <f>'3a. % by Portfolio'!C44</f>
        <v>0</v>
      </c>
      <c r="F13" s="64">
        <f>'3a. % by Portfolio'!G44</f>
        <v>0</v>
      </c>
      <c r="G13" s="65">
        <f>'3a. % by Portfolio'!C47+'3a. % by Portfolio'!C48</f>
        <v>0</v>
      </c>
      <c r="H13" s="66">
        <f>'3a. % by Portfolio'!G47</f>
        <v>0</v>
      </c>
      <c r="I13" s="43"/>
      <c r="J13" s="229"/>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row>
    <row r="14" spans="1:40" s="48" customFormat="1" ht="37.5" customHeight="1" thickTop="1" thickBot="1">
      <c r="A14" s="43"/>
      <c r="B14" s="60" t="s">
        <v>465</v>
      </c>
      <c r="C14" s="61">
        <f>'3a. % by Portfolio'!C60+'3a. % by Portfolio'!C61</f>
        <v>14</v>
      </c>
      <c r="D14" s="62">
        <f>'3a. % by Portfolio'!G60</f>
        <v>1</v>
      </c>
      <c r="E14" s="67">
        <f>'3a. % by Portfolio'!C62</f>
        <v>0</v>
      </c>
      <c r="F14" s="64">
        <f>'3a. % by Portfolio'!G62</f>
        <v>0</v>
      </c>
      <c r="G14" s="65">
        <f>'3a. % by Portfolio'!C65+'3a. % by Portfolio'!C66</f>
        <v>0</v>
      </c>
      <c r="H14" s="66">
        <f>'3a. % by Portfolio'!G65</f>
        <v>0</v>
      </c>
      <c r="I14" s="43"/>
      <c r="J14" s="229"/>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row>
    <row r="15" spans="1:40" s="48" customFormat="1" ht="37.5" customHeight="1" thickTop="1" thickBot="1">
      <c r="A15" s="43"/>
      <c r="B15" s="60" t="s">
        <v>471</v>
      </c>
      <c r="C15" s="61">
        <f>'3a. % by Portfolio'!C78+'3a. % by Portfolio'!C79</f>
        <v>7</v>
      </c>
      <c r="D15" s="62">
        <f>'3a. % by Portfolio'!G78</f>
        <v>1</v>
      </c>
      <c r="E15" s="67">
        <f>'3a. % by Portfolio'!C80</f>
        <v>0</v>
      </c>
      <c r="F15" s="64">
        <f>'3a. % by Portfolio'!G80</f>
        <v>0</v>
      </c>
      <c r="G15" s="65">
        <f>'3a. % by Portfolio'!C83+'3a. % by Portfolio'!C84</f>
        <v>0</v>
      </c>
      <c r="H15" s="66">
        <f>'3a. % by Portfolio'!G83</f>
        <v>0</v>
      </c>
      <c r="I15" s="43"/>
      <c r="J15" s="229"/>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row>
    <row r="16" spans="1:40" s="31" customFormat="1" ht="15.75" thickTop="1">
      <c r="D16" s="33"/>
    </row>
    <row r="17" spans="4:4" s="31" customFormat="1">
      <c r="D17" s="33"/>
    </row>
    <row r="18" spans="4:4" s="31" customFormat="1">
      <c r="D18" s="33"/>
    </row>
    <row r="19" spans="4:4" s="31" customFormat="1">
      <c r="D19" s="33"/>
    </row>
    <row r="20" spans="4:4" s="31" customFormat="1">
      <c r="D20" s="33"/>
    </row>
    <row r="21" spans="4:4" s="31" customFormat="1">
      <c r="D21" s="33"/>
    </row>
    <row r="22" spans="4:4" s="31" customFormat="1">
      <c r="D22" s="33"/>
    </row>
    <row r="23" spans="4:4" s="31" customFormat="1">
      <c r="D23" s="33"/>
    </row>
    <row r="24" spans="4:4" s="31" customFormat="1">
      <c r="D24" s="33"/>
    </row>
    <row r="25" spans="4:4" s="31" customFormat="1">
      <c r="D25" s="33"/>
    </row>
    <row r="26" spans="4:4" s="31" customFormat="1">
      <c r="D26" s="33"/>
    </row>
    <row r="27" spans="4:4" s="31" customFormat="1">
      <c r="D27" s="33"/>
    </row>
    <row r="28" spans="4:4" s="31" customFormat="1">
      <c r="D28" s="33"/>
    </row>
    <row r="29" spans="4:4" s="31" customFormat="1">
      <c r="D29" s="33"/>
    </row>
    <row r="30" spans="4:4" s="31" customFormat="1">
      <c r="D30" s="33"/>
    </row>
    <row r="31" spans="4:4" s="31" customFormat="1">
      <c r="D31" s="33"/>
    </row>
    <row r="32" spans="4:4" s="31" customFormat="1">
      <c r="D32" s="33"/>
    </row>
    <row r="33" spans="4:4" s="31" customFormat="1">
      <c r="D33" s="33"/>
    </row>
    <row r="34" spans="4:4" s="31" customFormat="1">
      <c r="D34" s="33"/>
    </row>
    <row r="35" spans="4:4" s="31" customFormat="1">
      <c r="D35" s="33"/>
    </row>
    <row r="36" spans="4:4" s="31" customFormat="1">
      <c r="D36" s="33"/>
    </row>
    <row r="37" spans="4:4" s="31" customFormat="1">
      <c r="D37" s="33"/>
    </row>
    <row r="38" spans="4:4" s="31" customFormat="1">
      <c r="D38" s="33"/>
    </row>
    <row r="39" spans="4:4" s="31" customFormat="1">
      <c r="D39" s="33"/>
    </row>
    <row r="40" spans="4:4" s="31" customFormat="1">
      <c r="D40" s="33"/>
    </row>
    <row r="41" spans="4:4" s="31" customFormat="1">
      <c r="D41" s="33"/>
    </row>
    <row r="42" spans="4:4" s="31" customFormat="1">
      <c r="D42" s="33"/>
    </row>
    <row r="43" spans="4:4" s="31" customFormat="1">
      <c r="D43" s="33"/>
    </row>
    <row r="44" spans="4:4" s="31" customFormat="1">
      <c r="D44" s="33"/>
    </row>
    <row r="45" spans="4:4" s="31" customFormat="1">
      <c r="D45" s="33"/>
    </row>
    <row r="46" spans="4:4" s="31" customFormat="1">
      <c r="D46" s="33"/>
    </row>
  </sheetData>
  <mergeCells count="4">
    <mergeCell ref="B2:B3"/>
    <mergeCell ref="C2:D2"/>
    <mergeCell ref="E2:F2"/>
    <mergeCell ref="G2:H2"/>
  </mergeCells>
  <pageMargins left="0.23622047244094491" right="0.23622047244094491" top="0.74803149606299213" bottom="0.74803149606299213" header="0.31496062992125984" footer="0.31496062992125984"/>
  <pageSetup paperSize="9" scale="64"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6"/>
  <sheetViews>
    <sheetView zoomScale="80" zoomScaleNormal="80" workbookViewId="0">
      <selection activeCell="G14" sqref="G14"/>
    </sheetView>
  </sheetViews>
  <sheetFormatPr defaultColWidth="9.28515625" defaultRowHeight="15"/>
  <cols>
    <col min="1" max="1" width="9.28515625" style="31"/>
    <col min="2" max="2" width="49.5703125" style="4" customWidth="1"/>
    <col min="3" max="3" width="27.28515625" style="4" customWidth="1"/>
    <col min="4" max="4" width="27.28515625" style="54" customWidth="1"/>
    <col min="5" max="8" width="27.28515625" style="4" customWidth="1"/>
    <col min="9" max="40" width="9.28515625" style="31"/>
    <col min="41" max="16384" width="9.28515625" style="4"/>
  </cols>
  <sheetData>
    <row r="1" spans="1:40" s="31" customFormat="1" ht="33" customHeight="1" thickBot="1">
      <c r="B1" s="32"/>
      <c r="D1" s="33"/>
    </row>
    <row r="2" spans="1:40" ht="40.5" customHeight="1" thickTop="1" thickBot="1">
      <c r="B2" s="355" t="s">
        <v>468</v>
      </c>
      <c r="C2" s="357" t="s">
        <v>63</v>
      </c>
      <c r="D2" s="358"/>
      <c r="E2" s="359" t="s">
        <v>64</v>
      </c>
      <c r="F2" s="360"/>
      <c r="G2" s="361" t="s">
        <v>65</v>
      </c>
      <c r="H2" s="361"/>
    </row>
    <row r="3" spans="1:40" ht="50.25" customHeight="1" thickTop="1" thickBot="1">
      <c r="B3" s="356"/>
      <c r="C3" s="34" t="s">
        <v>67</v>
      </c>
      <c r="D3" s="35" t="s">
        <v>68</v>
      </c>
      <c r="E3" s="36" t="s">
        <v>67</v>
      </c>
      <c r="F3" s="37" t="s">
        <v>68</v>
      </c>
      <c r="G3" s="55" t="s">
        <v>67</v>
      </c>
      <c r="H3" s="56" t="s">
        <v>68</v>
      </c>
    </row>
    <row r="4" spans="1:40" s="42" customFormat="1" ht="21.75" thickTop="1" thickBot="1">
      <c r="A4" s="38"/>
      <c r="B4" s="39" t="s">
        <v>69</v>
      </c>
      <c r="C4" s="1"/>
      <c r="D4" s="40"/>
      <c r="E4" s="1"/>
      <c r="F4" s="1"/>
      <c r="G4" s="1"/>
      <c r="H4" s="41"/>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row>
    <row r="5" spans="1:40" s="48" customFormat="1" ht="37.5" customHeight="1" thickTop="1" thickBot="1">
      <c r="A5" s="43"/>
      <c r="B5" s="44" t="s">
        <v>70</v>
      </c>
      <c r="C5" s="45">
        <f>'2a. % By Priority'!J5+'2a. % By Priority'!J6</f>
        <v>0</v>
      </c>
      <c r="D5" s="46" t="e">
        <f>'2a. % By Priority'!N5</f>
        <v>#DIV/0!</v>
      </c>
      <c r="E5" s="47">
        <f>'2a. % By Priority'!J7</f>
        <v>0</v>
      </c>
      <c r="F5" s="37" t="e">
        <f>'2a. % By Priority'!N7</f>
        <v>#DIV/0!</v>
      </c>
      <c r="G5" s="57">
        <f>'2a. % By Priority'!J10+'2a. % By Priority'!J11</f>
        <v>0</v>
      </c>
      <c r="H5" s="58" t="e">
        <f>'2a. % By Priority'!N10</f>
        <v>#DIV/0!</v>
      </c>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row>
    <row r="6" spans="1:40" s="48" customFormat="1" ht="21.75" thickTop="1" thickBot="1">
      <c r="A6" s="43"/>
      <c r="B6" s="49" t="s">
        <v>71</v>
      </c>
      <c r="C6" s="50"/>
      <c r="D6" s="51"/>
      <c r="E6" s="50"/>
      <c r="F6" s="51"/>
      <c r="G6" s="50"/>
      <c r="H6" s="52"/>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row>
    <row r="7" spans="1:40" s="48" customFormat="1" ht="37.5" customHeight="1" thickTop="1" thickBot="1">
      <c r="A7" s="43"/>
      <c r="B7" s="44" t="s">
        <v>12</v>
      </c>
      <c r="C7" s="45">
        <f>'2a. % By Priority'!J59+'2a. % By Priority'!J60</f>
        <v>0</v>
      </c>
      <c r="D7" s="46" t="e">
        <f>'2a. % By Priority'!N59</f>
        <v>#DIV/0!</v>
      </c>
      <c r="E7" s="53">
        <f>'2a. % By Priority'!J61</f>
        <v>0</v>
      </c>
      <c r="F7" s="37" t="e">
        <f>'2a. % By Priority'!N61</f>
        <v>#DIV/0!</v>
      </c>
      <c r="G7" s="57">
        <f>'2a. % By Priority'!J64+'2a. % By Priority'!J65</f>
        <v>0</v>
      </c>
      <c r="H7" s="58" t="e">
        <f>'2a. % By Priority'!N64</f>
        <v>#DIV/0!</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row>
    <row r="8" spans="1:40" s="48" customFormat="1" ht="37.5" customHeight="1" thickTop="1" thickBot="1">
      <c r="A8" s="43"/>
      <c r="B8" s="44" t="s">
        <v>66</v>
      </c>
      <c r="C8" s="45">
        <f>'2a. % By Priority'!J41+'2a. % By Priority'!J42</f>
        <v>0</v>
      </c>
      <c r="D8" s="46" t="e">
        <f>'2a. % By Priority'!N41</f>
        <v>#DIV/0!</v>
      </c>
      <c r="E8" s="53">
        <f>'2a. % By Priority'!J43</f>
        <v>0</v>
      </c>
      <c r="F8" s="37" t="e">
        <f>'2a. % By Priority'!N43</f>
        <v>#DIV/0!</v>
      </c>
      <c r="G8" s="57">
        <f>'2a. % By Priority'!J46+'2a. % By Priority'!J47</f>
        <v>0</v>
      </c>
      <c r="H8" s="58" t="e">
        <f>'2a. % By Priority'!N46</f>
        <v>#DIV/0!</v>
      </c>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row>
    <row r="9" spans="1:40" s="48" customFormat="1" ht="37.5" customHeight="1" thickTop="1" thickBot="1">
      <c r="A9" s="43"/>
      <c r="B9" s="44" t="s">
        <v>13</v>
      </c>
      <c r="C9" s="45">
        <f>'2a. % By Priority'!J23+'2a. % By Priority'!J24</f>
        <v>0</v>
      </c>
      <c r="D9" s="46" t="e">
        <f>'2a. % By Priority'!N23</f>
        <v>#DIV/0!</v>
      </c>
      <c r="E9" s="53">
        <f>'2a. % By Priority'!J25</f>
        <v>0</v>
      </c>
      <c r="F9" s="37" t="e">
        <f>'2a. % By Priority'!N25</f>
        <v>#DIV/0!</v>
      </c>
      <c r="G9" s="57">
        <f>'2a. % By Priority'!J28+'2a. % By Priority'!J29</f>
        <v>0</v>
      </c>
      <c r="H9" s="58" t="e">
        <f>'2a. % By Priority'!N28</f>
        <v>#DIV/0!</v>
      </c>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row>
    <row r="10" spans="1:40" s="48" customFormat="1" ht="21.75" thickTop="1" thickBot="1">
      <c r="A10" s="43"/>
      <c r="B10" s="49" t="s">
        <v>10</v>
      </c>
      <c r="C10" s="50"/>
      <c r="D10" s="51"/>
      <c r="E10" s="50"/>
      <c r="F10" s="51"/>
      <c r="G10" s="50"/>
      <c r="H10" s="52"/>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row>
    <row r="11" spans="1:40" s="48" customFormat="1" ht="37.5" customHeight="1" thickTop="1" thickBot="1">
      <c r="A11" s="43"/>
      <c r="B11" s="60" t="s">
        <v>470</v>
      </c>
      <c r="C11" s="61">
        <f>'3a. % by Portfolio'!J5+'3a. % by Portfolio'!J6</f>
        <v>0</v>
      </c>
      <c r="D11" s="62" t="e">
        <f>'3a. % by Portfolio'!N5</f>
        <v>#DIV/0!</v>
      </c>
      <c r="E11" s="63">
        <f>'3a. % by Portfolio'!J7</f>
        <v>0</v>
      </c>
      <c r="F11" s="64" t="e">
        <f>'3a. % by Portfolio'!N7</f>
        <v>#DIV/0!</v>
      </c>
      <c r="G11" s="57">
        <f>'3a. % by Portfolio'!J10+'3a. % by Portfolio'!J11</f>
        <v>0</v>
      </c>
      <c r="H11" s="66" t="e">
        <f>'3a. % by Portfolio'!N10</f>
        <v>#DIV/0!</v>
      </c>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row>
    <row r="12" spans="1:40" s="48" customFormat="1" ht="37.5" customHeight="1" thickTop="1" thickBot="1">
      <c r="A12" s="43"/>
      <c r="B12" s="60" t="s">
        <v>464</v>
      </c>
      <c r="C12" s="61">
        <f>'3a. % by Portfolio'!J24+'3a. % by Portfolio'!J25</f>
        <v>0</v>
      </c>
      <c r="D12" s="62" t="e">
        <f>'3a. % by Portfolio'!N24</f>
        <v>#DIV/0!</v>
      </c>
      <c r="E12" s="67">
        <f>'3a. % by Portfolio'!J26</f>
        <v>0</v>
      </c>
      <c r="F12" s="64" t="e">
        <f>'3a. % by Portfolio'!N26</f>
        <v>#DIV/0!</v>
      </c>
      <c r="G12" s="57">
        <f>'3a. % by Portfolio'!J29+'3a. % by Portfolio'!J30</f>
        <v>0</v>
      </c>
      <c r="H12" s="66" t="e">
        <f>'3a. % by Portfolio'!N29</f>
        <v>#DIV/0!</v>
      </c>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row>
    <row r="13" spans="1:40" s="48" customFormat="1" ht="37.5" customHeight="1" thickTop="1" thickBot="1">
      <c r="A13" s="43"/>
      <c r="B13" s="60" t="s">
        <v>463</v>
      </c>
      <c r="C13" s="61">
        <f>'3a. % by Portfolio'!J42+'3a. % by Portfolio'!J43</f>
        <v>0</v>
      </c>
      <c r="D13" s="62" t="e">
        <f>'3a. % by Portfolio'!N42</f>
        <v>#DIV/0!</v>
      </c>
      <c r="E13" s="67">
        <f>'3a. % by Portfolio'!J44</f>
        <v>0</v>
      </c>
      <c r="F13" s="64" t="e">
        <f>'3a. % by Portfolio'!N44</f>
        <v>#DIV/0!</v>
      </c>
      <c r="G13" s="57">
        <f>'3a. % by Portfolio'!J47+'3a. % by Portfolio'!J48</f>
        <v>0</v>
      </c>
      <c r="H13" s="66" t="e">
        <f>'3a. % by Portfolio'!N47</f>
        <v>#DIV/0!</v>
      </c>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row>
    <row r="14" spans="1:40" s="48" customFormat="1" ht="37.5" customHeight="1" thickTop="1" thickBot="1">
      <c r="A14" s="43"/>
      <c r="B14" s="60" t="s">
        <v>465</v>
      </c>
      <c r="C14" s="61">
        <f>'3a. % by Portfolio'!J60+'3a. % by Portfolio'!J61</f>
        <v>0</v>
      </c>
      <c r="D14" s="62" t="e">
        <f>'3a. % by Portfolio'!N60</f>
        <v>#DIV/0!</v>
      </c>
      <c r="E14" s="67">
        <f>'3a. % by Portfolio'!J62</f>
        <v>0</v>
      </c>
      <c r="F14" s="64" t="e">
        <f>'3a. % by Portfolio'!N62</f>
        <v>#DIV/0!</v>
      </c>
      <c r="G14" s="57">
        <f>'3a. % by Portfolio'!J65+'3a. % by Portfolio'!J66</f>
        <v>0</v>
      </c>
      <c r="H14" s="66" t="e">
        <f>'3a. % by Portfolio'!N65</f>
        <v>#DIV/0!</v>
      </c>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row>
    <row r="15" spans="1:40" s="48" customFormat="1" ht="37.5" customHeight="1" thickTop="1" thickBot="1">
      <c r="A15" s="43"/>
      <c r="B15" s="60" t="s">
        <v>471</v>
      </c>
      <c r="C15" s="61">
        <f>'3a. % by Portfolio'!J78+'3a. % by Portfolio'!J79</f>
        <v>0</v>
      </c>
      <c r="D15" s="62" t="e">
        <f>'3a. % by Portfolio'!N78</f>
        <v>#DIV/0!</v>
      </c>
      <c r="E15" s="67">
        <f>'3a. % by Portfolio'!J80</f>
        <v>0</v>
      </c>
      <c r="F15" s="64" t="e">
        <f>'3a. % by Portfolio'!N80</f>
        <v>#DIV/0!</v>
      </c>
      <c r="G15" s="57">
        <f>'3a. % by Portfolio'!J83+'3a. % by Portfolio'!J84</f>
        <v>0</v>
      </c>
      <c r="H15" s="66" t="e">
        <f>'3a. % by Portfolio'!N83</f>
        <v>#DIV/0!</v>
      </c>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row>
    <row r="16" spans="1:40" s="31" customFormat="1" ht="15.75" thickTop="1">
      <c r="D16" s="33"/>
    </row>
    <row r="17" spans="4:4" s="31" customFormat="1">
      <c r="D17" s="33"/>
    </row>
    <row r="18" spans="4:4" s="31" customFormat="1">
      <c r="D18" s="33"/>
    </row>
    <row r="19" spans="4:4" s="31" customFormat="1">
      <c r="D19" s="33"/>
    </row>
    <row r="20" spans="4:4" s="31" customFormat="1">
      <c r="D20" s="33"/>
    </row>
    <row r="21" spans="4:4" s="31" customFormat="1">
      <c r="D21" s="33"/>
    </row>
    <row r="22" spans="4:4" s="31" customFormat="1">
      <c r="D22" s="33"/>
    </row>
    <row r="23" spans="4:4" s="31" customFormat="1">
      <c r="D23" s="33"/>
    </row>
    <row r="24" spans="4:4" s="31" customFormat="1">
      <c r="D24" s="33"/>
    </row>
    <row r="25" spans="4:4" s="31" customFormat="1">
      <c r="D25" s="33"/>
    </row>
    <row r="26" spans="4:4" s="31" customFormat="1">
      <c r="D26" s="33"/>
    </row>
    <row r="27" spans="4:4" s="31" customFormat="1">
      <c r="D27" s="33"/>
    </row>
    <row r="28" spans="4:4" s="31" customFormat="1">
      <c r="D28" s="33"/>
    </row>
    <row r="29" spans="4:4" s="31" customFormat="1">
      <c r="D29" s="33"/>
    </row>
    <row r="30" spans="4:4" s="31" customFormat="1">
      <c r="D30" s="33"/>
    </row>
    <row r="31" spans="4:4" s="31" customFormat="1">
      <c r="D31" s="33"/>
    </row>
    <row r="32" spans="4:4" s="31" customFormat="1">
      <c r="D32" s="33"/>
    </row>
    <row r="33" spans="4:4" s="31" customFormat="1">
      <c r="D33" s="33"/>
    </row>
    <row r="34" spans="4:4" s="31" customFormat="1">
      <c r="D34" s="33"/>
    </row>
    <row r="35" spans="4:4" s="31" customFormat="1">
      <c r="D35" s="33"/>
    </row>
    <row r="36" spans="4:4" s="31" customFormat="1">
      <c r="D36" s="33"/>
    </row>
    <row r="37" spans="4:4" s="31" customFormat="1">
      <c r="D37" s="33"/>
    </row>
    <row r="38" spans="4:4" s="31" customFormat="1">
      <c r="D38" s="33"/>
    </row>
    <row r="39" spans="4:4" s="31" customFormat="1">
      <c r="D39" s="33"/>
    </row>
    <row r="40" spans="4:4" s="31" customFormat="1">
      <c r="D40" s="33"/>
    </row>
    <row r="41" spans="4:4" s="31" customFormat="1">
      <c r="D41" s="33"/>
    </row>
    <row r="42" spans="4:4" s="31" customFormat="1">
      <c r="D42" s="33"/>
    </row>
    <row r="43" spans="4:4" s="31" customFormat="1">
      <c r="D43" s="33"/>
    </row>
    <row r="44" spans="4:4" s="31" customFormat="1">
      <c r="D44" s="33"/>
    </row>
    <row r="45" spans="4:4" s="31" customFormat="1">
      <c r="D45" s="33"/>
    </row>
    <row r="46" spans="4:4" s="31" customFormat="1">
      <c r="D46" s="33"/>
    </row>
  </sheetData>
  <mergeCells count="4">
    <mergeCell ref="B2:B3"/>
    <mergeCell ref="C2:D2"/>
    <mergeCell ref="E2:F2"/>
    <mergeCell ref="G2:H2"/>
  </mergeCells>
  <pageMargins left="0.23622047244094491" right="0.23622047244094491" top="0.74803149606299213" bottom="0.74803149606299213" header="0.31496062992125984" footer="0.31496062992125984"/>
  <pageSetup paperSize="9" scale="64"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6"/>
  <sheetViews>
    <sheetView zoomScale="80" zoomScaleNormal="80" workbookViewId="0">
      <selection activeCell="G12" sqref="G12"/>
    </sheetView>
  </sheetViews>
  <sheetFormatPr defaultColWidth="9.28515625" defaultRowHeight="15"/>
  <cols>
    <col min="1" max="1" width="9.28515625" style="31"/>
    <col min="2" max="2" width="49.5703125" style="4" customWidth="1"/>
    <col min="3" max="3" width="27.28515625" style="4" customWidth="1"/>
    <col min="4" max="4" width="27.28515625" style="54" customWidth="1"/>
    <col min="5" max="8" width="27.28515625" style="4" customWidth="1"/>
    <col min="9" max="40" width="9.28515625" style="31"/>
    <col min="41" max="16384" width="9.28515625" style="4"/>
  </cols>
  <sheetData>
    <row r="1" spans="1:40" s="31" customFormat="1" ht="33" customHeight="1" thickBot="1">
      <c r="B1" s="32"/>
      <c r="D1" s="33"/>
    </row>
    <row r="2" spans="1:40" ht="40.5" customHeight="1" thickTop="1" thickBot="1">
      <c r="B2" s="355" t="s">
        <v>469</v>
      </c>
      <c r="C2" s="357" t="s">
        <v>63</v>
      </c>
      <c r="D2" s="358"/>
      <c r="E2" s="359" t="s">
        <v>64</v>
      </c>
      <c r="F2" s="360"/>
      <c r="G2" s="361" t="s">
        <v>65</v>
      </c>
      <c r="H2" s="361"/>
    </row>
    <row r="3" spans="1:40" ht="50.25" customHeight="1" thickTop="1" thickBot="1">
      <c r="B3" s="356"/>
      <c r="C3" s="34" t="s">
        <v>67</v>
      </c>
      <c r="D3" s="35" t="s">
        <v>68</v>
      </c>
      <c r="E3" s="36" t="s">
        <v>67</v>
      </c>
      <c r="F3" s="37" t="s">
        <v>68</v>
      </c>
      <c r="G3" s="55" t="s">
        <v>67</v>
      </c>
      <c r="H3" s="56" t="s">
        <v>68</v>
      </c>
    </row>
    <row r="4" spans="1:40" s="42" customFormat="1" ht="21.75" thickTop="1" thickBot="1">
      <c r="A4" s="38"/>
      <c r="B4" s="39" t="s">
        <v>69</v>
      </c>
      <c r="C4" s="1"/>
      <c r="D4" s="40"/>
      <c r="E4" s="1"/>
      <c r="F4" s="1"/>
      <c r="G4" s="1"/>
      <c r="H4" s="41"/>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row>
    <row r="5" spans="1:40" s="48" customFormat="1" ht="37.5" customHeight="1" thickTop="1" thickBot="1">
      <c r="A5" s="43"/>
      <c r="B5" s="44" t="s">
        <v>70</v>
      </c>
      <c r="C5" s="45">
        <f>'2a. % By Priority'!Q5+'2a. % By Priority'!Q6</f>
        <v>0</v>
      </c>
      <c r="D5" s="46" t="e">
        <f>'2a. % By Priority'!U5</f>
        <v>#DIV/0!</v>
      </c>
      <c r="E5" s="47">
        <f>'2a. % By Priority'!Q7</f>
        <v>0</v>
      </c>
      <c r="F5" s="37" t="e">
        <f>'2a. % By Priority'!U7</f>
        <v>#DIV/0!</v>
      </c>
      <c r="G5" s="57">
        <f>'2a. % By Priority'!Q10+'2a. % By Priority'!Q11</f>
        <v>0</v>
      </c>
      <c r="H5" s="58" t="e">
        <f>'2a. % By Priority'!U10</f>
        <v>#DIV/0!</v>
      </c>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row>
    <row r="6" spans="1:40" s="48" customFormat="1" ht="21.75" thickTop="1" thickBot="1">
      <c r="A6" s="43"/>
      <c r="B6" s="49" t="s">
        <v>71</v>
      </c>
      <c r="C6" s="50"/>
      <c r="D6" s="51"/>
      <c r="E6" s="50"/>
      <c r="F6" s="51"/>
      <c r="G6" s="50"/>
      <c r="H6" s="52"/>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row>
    <row r="7" spans="1:40" s="48" customFormat="1" ht="37.5" customHeight="1" thickTop="1" thickBot="1">
      <c r="A7" s="43"/>
      <c r="B7" s="44" t="s">
        <v>12</v>
      </c>
      <c r="C7" s="45">
        <f>'2a. % By Priority'!Q59+'2a. % By Priority'!Q60</f>
        <v>0</v>
      </c>
      <c r="D7" s="46" t="e">
        <f>'2a. % By Priority'!U59</f>
        <v>#DIV/0!</v>
      </c>
      <c r="E7" s="53">
        <f>'2a. % By Priority'!Q61</f>
        <v>0</v>
      </c>
      <c r="F7" s="37" t="e">
        <f>'2a. % By Priority'!U61</f>
        <v>#DIV/0!</v>
      </c>
      <c r="G7" s="57">
        <f>'2a. % By Priority'!Q64+'2a. % By Priority'!Q65</f>
        <v>0</v>
      </c>
      <c r="H7" s="58" t="e">
        <f>'2a. % By Priority'!U64</f>
        <v>#DIV/0!</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row>
    <row r="8" spans="1:40" s="48" customFormat="1" ht="37.5" customHeight="1" thickTop="1" thickBot="1">
      <c r="A8" s="43"/>
      <c r="B8" s="44" t="s">
        <v>66</v>
      </c>
      <c r="C8" s="45">
        <f>'2a. % By Priority'!Q41+'2a. % By Priority'!Q42</f>
        <v>0</v>
      </c>
      <c r="D8" s="46" t="e">
        <f>'2a. % By Priority'!U41</f>
        <v>#DIV/0!</v>
      </c>
      <c r="E8" s="53">
        <f>'2a. % By Priority'!Q43</f>
        <v>0</v>
      </c>
      <c r="F8" s="37" t="e">
        <f>'2a. % By Priority'!U43</f>
        <v>#DIV/0!</v>
      </c>
      <c r="G8" s="57">
        <f>'2a. % By Priority'!Q46+'2a. % By Priority'!Q47</f>
        <v>0</v>
      </c>
      <c r="H8" s="58" t="e">
        <f>'2a. % By Priority'!U46</f>
        <v>#DIV/0!</v>
      </c>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row>
    <row r="9" spans="1:40" s="48" customFormat="1" ht="37.5" customHeight="1" thickTop="1" thickBot="1">
      <c r="A9" s="43"/>
      <c r="B9" s="44" t="s">
        <v>13</v>
      </c>
      <c r="C9" s="45">
        <f>'2a. % By Priority'!Q23+'2a. % By Priority'!Q24</f>
        <v>0</v>
      </c>
      <c r="D9" s="46" t="e">
        <f>'2a. % By Priority'!U23</f>
        <v>#DIV/0!</v>
      </c>
      <c r="E9" s="53">
        <f>'2a. % By Priority'!Q25</f>
        <v>0</v>
      </c>
      <c r="F9" s="37" t="e">
        <f>'2a. % By Priority'!U25</f>
        <v>#DIV/0!</v>
      </c>
      <c r="G9" s="57">
        <f>'2a. % By Priority'!Q28+'2a. % By Priority'!Q29</f>
        <v>0</v>
      </c>
      <c r="H9" s="58" t="e">
        <f>'2a. % By Priority'!U28</f>
        <v>#DIV/0!</v>
      </c>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row>
    <row r="10" spans="1:40" s="48" customFormat="1" ht="21.75" thickTop="1" thickBot="1">
      <c r="A10" s="43"/>
      <c r="B10" s="49" t="s">
        <v>10</v>
      </c>
      <c r="C10" s="50"/>
      <c r="D10" s="51"/>
      <c r="E10" s="50"/>
      <c r="F10" s="51"/>
      <c r="G10" s="50"/>
      <c r="H10" s="52"/>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row>
    <row r="11" spans="1:40" s="48" customFormat="1" ht="37.5" customHeight="1" thickTop="1" thickBot="1">
      <c r="A11" s="43"/>
      <c r="B11" s="60" t="s">
        <v>470</v>
      </c>
      <c r="C11" s="61">
        <f>'3a. % by Portfolio'!Q5+'3a. % by Portfolio'!Q6</f>
        <v>0</v>
      </c>
      <c r="D11" s="62" t="e">
        <f>'3a. % by Portfolio'!U5</f>
        <v>#DIV/0!</v>
      </c>
      <c r="E11" s="63">
        <f>'3a. % by Portfolio'!Q7</f>
        <v>0</v>
      </c>
      <c r="F11" s="64" t="e">
        <f>'3a. % by Portfolio'!U7</f>
        <v>#DIV/0!</v>
      </c>
      <c r="G11" s="65">
        <f>'3a. % by Portfolio'!Q10+'3a. % by Portfolio'!Q11</f>
        <v>0</v>
      </c>
      <c r="H11" s="66" t="e">
        <f>'3a. % by Portfolio'!U10</f>
        <v>#DIV/0!</v>
      </c>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row>
    <row r="12" spans="1:40" s="48" customFormat="1" ht="37.5" customHeight="1" thickTop="1" thickBot="1">
      <c r="A12" s="43"/>
      <c r="B12" s="60" t="s">
        <v>464</v>
      </c>
      <c r="C12" s="61">
        <f>'3a. % by Portfolio'!Q24+'3a. % by Portfolio'!Q25</f>
        <v>0</v>
      </c>
      <c r="D12" s="62" t="e">
        <f>'3a. % by Portfolio'!U24</f>
        <v>#DIV/0!</v>
      </c>
      <c r="E12" s="67">
        <f>'3a. % by Portfolio'!Q26</f>
        <v>0</v>
      </c>
      <c r="F12" s="64" t="e">
        <f>'3a. % by Portfolio'!U26</f>
        <v>#DIV/0!</v>
      </c>
      <c r="G12" s="65">
        <f>'3a. % by Portfolio'!Q29+'3a. % by Portfolio'!Q30</f>
        <v>0</v>
      </c>
      <c r="H12" s="66" t="e">
        <f>'3a. % by Portfolio'!U29</f>
        <v>#DIV/0!</v>
      </c>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row>
    <row r="13" spans="1:40" s="48" customFormat="1" ht="37.5" customHeight="1" thickTop="1" thickBot="1">
      <c r="A13" s="43"/>
      <c r="B13" s="60" t="s">
        <v>463</v>
      </c>
      <c r="C13" s="61">
        <f>'3a. % by Portfolio'!Q42+'3a. % by Portfolio'!Q43</f>
        <v>0</v>
      </c>
      <c r="D13" s="62" t="e">
        <f>'3a. % by Portfolio'!U42</f>
        <v>#DIV/0!</v>
      </c>
      <c r="E13" s="67">
        <f>'3a. % by Portfolio'!Q44</f>
        <v>0</v>
      </c>
      <c r="F13" s="64" t="e">
        <f>'3a. % by Portfolio'!U44</f>
        <v>#DIV/0!</v>
      </c>
      <c r="G13" s="65">
        <f>'3a. % by Portfolio'!Q47+'3a. % by Portfolio'!Q48</f>
        <v>0</v>
      </c>
      <c r="H13" s="66" t="e">
        <f>'3a. % by Portfolio'!U47</f>
        <v>#DIV/0!</v>
      </c>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row>
    <row r="14" spans="1:40" s="48" customFormat="1" ht="37.5" customHeight="1" thickTop="1" thickBot="1">
      <c r="A14" s="43"/>
      <c r="B14" s="60" t="s">
        <v>465</v>
      </c>
      <c r="C14" s="61">
        <f>'3a. % by Portfolio'!Q60+'3a. % by Portfolio'!Q61</f>
        <v>0</v>
      </c>
      <c r="D14" s="62" t="e">
        <f>'3a. % by Portfolio'!U60</f>
        <v>#DIV/0!</v>
      </c>
      <c r="E14" s="67">
        <f>'3a. % by Portfolio'!Q62</f>
        <v>0</v>
      </c>
      <c r="F14" s="64" t="e">
        <f>'3a. % by Portfolio'!U62</f>
        <v>#DIV/0!</v>
      </c>
      <c r="G14" s="65">
        <f>'3a. % by Portfolio'!Q65+'3a. % by Portfolio'!Q66</f>
        <v>0</v>
      </c>
      <c r="H14" s="66" t="e">
        <f>'3a. % by Portfolio'!U65</f>
        <v>#DIV/0!</v>
      </c>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row>
    <row r="15" spans="1:40" s="48" customFormat="1" ht="37.5" customHeight="1" thickTop="1" thickBot="1">
      <c r="A15" s="43"/>
      <c r="B15" s="60" t="s">
        <v>471</v>
      </c>
      <c r="C15" s="61">
        <f>'3a. % by Portfolio'!Q78+'3a. % by Portfolio'!Q79</f>
        <v>0</v>
      </c>
      <c r="D15" s="62" t="e">
        <f>'3a. % by Portfolio'!U78</f>
        <v>#DIV/0!</v>
      </c>
      <c r="E15" s="67">
        <f>'3a. % by Portfolio'!Q80</f>
        <v>0</v>
      </c>
      <c r="F15" s="64" t="e">
        <f>'3a. % by Portfolio'!U80</f>
        <v>#DIV/0!</v>
      </c>
      <c r="G15" s="65">
        <f>'3a. % by Portfolio'!Q83+'3a. % by Portfolio'!Q84</f>
        <v>0</v>
      </c>
      <c r="H15" s="66" t="e">
        <f>'3a. % by Portfolio'!U83</f>
        <v>#DIV/0!</v>
      </c>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row>
    <row r="16" spans="1:40" s="31" customFormat="1" ht="15.75" thickTop="1">
      <c r="D16" s="33"/>
    </row>
    <row r="17" spans="4:4" s="31" customFormat="1">
      <c r="D17" s="33"/>
    </row>
    <row r="18" spans="4:4" s="31" customFormat="1">
      <c r="D18" s="33"/>
    </row>
    <row r="19" spans="4:4" s="31" customFormat="1">
      <c r="D19" s="33"/>
    </row>
    <row r="20" spans="4:4" s="31" customFormat="1">
      <c r="D20" s="33"/>
    </row>
    <row r="21" spans="4:4" s="31" customFormat="1">
      <c r="D21" s="33"/>
    </row>
    <row r="22" spans="4:4" s="31" customFormat="1">
      <c r="D22" s="33"/>
    </row>
    <row r="23" spans="4:4" s="31" customFormat="1">
      <c r="D23" s="33"/>
    </row>
    <row r="24" spans="4:4" s="31" customFormat="1">
      <c r="D24" s="33"/>
    </row>
    <row r="25" spans="4:4" s="31" customFormat="1">
      <c r="D25" s="33"/>
    </row>
    <row r="26" spans="4:4" s="31" customFormat="1">
      <c r="D26" s="33"/>
    </row>
    <row r="27" spans="4:4" s="31" customFormat="1">
      <c r="D27" s="33"/>
    </row>
    <row r="28" spans="4:4" s="31" customFormat="1">
      <c r="D28" s="33"/>
    </row>
    <row r="29" spans="4:4" s="31" customFormat="1">
      <c r="D29" s="33"/>
    </row>
    <row r="30" spans="4:4" s="31" customFormat="1">
      <c r="D30" s="33"/>
    </row>
    <row r="31" spans="4:4" s="31" customFormat="1">
      <c r="D31" s="33"/>
    </row>
    <row r="32" spans="4:4" s="31" customFormat="1">
      <c r="D32" s="33"/>
    </row>
    <row r="33" spans="4:4" s="31" customFormat="1">
      <c r="D33" s="33"/>
    </row>
    <row r="34" spans="4:4" s="31" customFormat="1">
      <c r="D34" s="33"/>
    </row>
    <row r="35" spans="4:4" s="31" customFormat="1">
      <c r="D35" s="33"/>
    </row>
    <row r="36" spans="4:4" s="31" customFormat="1">
      <c r="D36" s="33"/>
    </row>
    <row r="37" spans="4:4" s="31" customFormat="1">
      <c r="D37" s="33"/>
    </row>
    <row r="38" spans="4:4" s="31" customFormat="1">
      <c r="D38" s="33"/>
    </row>
    <row r="39" spans="4:4" s="31" customFormat="1">
      <c r="D39" s="33"/>
    </row>
    <row r="40" spans="4:4" s="31" customFormat="1">
      <c r="D40" s="33"/>
    </row>
    <row r="41" spans="4:4" s="31" customFormat="1">
      <c r="D41" s="33"/>
    </row>
    <row r="42" spans="4:4" s="31" customFormat="1">
      <c r="D42" s="33"/>
    </row>
    <row r="43" spans="4:4" s="31" customFormat="1">
      <c r="D43" s="33"/>
    </row>
    <row r="44" spans="4:4" s="31" customFormat="1">
      <c r="D44" s="33"/>
    </row>
    <row r="45" spans="4:4" s="31" customFormat="1">
      <c r="D45" s="33"/>
    </row>
    <row r="46" spans="4:4" s="31" customFormat="1">
      <c r="D46" s="33"/>
    </row>
  </sheetData>
  <mergeCells count="4">
    <mergeCell ref="B2:B3"/>
    <mergeCell ref="C2:D2"/>
    <mergeCell ref="E2:F2"/>
    <mergeCell ref="G2:H2"/>
  </mergeCells>
  <pageMargins left="0.23622047244094491" right="0.23622047244094491" top="0.74803149606299213" bottom="0.74803149606299213" header="0.31496062992125984" footer="0.31496062992125984"/>
  <pageSetup paperSize="9" scale="64"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6"/>
  <sheetViews>
    <sheetView zoomScale="80" zoomScaleNormal="80" workbookViewId="0">
      <selection activeCell="B1" sqref="B1"/>
    </sheetView>
  </sheetViews>
  <sheetFormatPr defaultColWidth="9.28515625" defaultRowHeight="15"/>
  <cols>
    <col min="1" max="1" width="9.28515625" style="31"/>
    <col min="2" max="2" width="49.5703125" style="4" customWidth="1"/>
    <col min="3" max="3" width="27.42578125" style="4" customWidth="1"/>
    <col min="4" max="4" width="27.28515625" style="54" customWidth="1"/>
    <col min="5" max="8" width="27.28515625" style="4" customWidth="1"/>
    <col min="9" max="40" width="9.28515625" style="31"/>
    <col min="41" max="16384" width="9.28515625" style="4"/>
  </cols>
  <sheetData>
    <row r="1" spans="1:40" s="31" customFormat="1" ht="33" customHeight="1" thickBot="1">
      <c r="B1" s="32"/>
      <c r="D1" s="33"/>
    </row>
    <row r="2" spans="1:40" ht="40.5" customHeight="1" thickTop="1" thickBot="1">
      <c r="B2" s="355" t="s">
        <v>280</v>
      </c>
      <c r="C2" s="357" t="s">
        <v>63</v>
      </c>
      <c r="D2" s="358"/>
      <c r="E2" s="359" t="s">
        <v>64</v>
      </c>
      <c r="F2" s="360"/>
      <c r="G2" s="361" t="s">
        <v>65</v>
      </c>
      <c r="H2" s="361"/>
    </row>
    <row r="3" spans="1:40" ht="50.25" customHeight="1" thickTop="1" thickBot="1">
      <c r="B3" s="356"/>
      <c r="C3" s="34" t="s">
        <v>67</v>
      </c>
      <c r="D3" s="35" t="s">
        <v>68</v>
      </c>
      <c r="E3" s="36" t="s">
        <v>67</v>
      </c>
      <c r="F3" s="37" t="s">
        <v>68</v>
      </c>
      <c r="G3" s="55" t="s">
        <v>67</v>
      </c>
      <c r="H3" s="56" t="s">
        <v>68</v>
      </c>
    </row>
    <row r="4" spans="1:40" s="42" customFormat="1" ht="21.75" thickTop="1" thickBot="1">
      <c r="A4" s="38"/>
      <c r="B4" s="39" t="s">
        <v>69</v>
      </c>
      <c r="C4" s="1"/>
      <c r="D4" s="40"/>
      <c r="E4" s="1"/>
      <c r="F4" s="1"/>
      <c r="G4" s="1"/>
      <c r="H4" s="41"/>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row>
    <row r="5" spans="1:40" s="48" customFormat="1" ht="37.5" customHeight="1" thickTop="1" thickBot="1">
      <c r="A5" s="43"/>
      <c r="B5" s="44" t="s">
        <v>70</v>
      </c>
      <c r="C5" s="45">
        <f>'2a. % By Priority'!X5+'2a. % By Priority'!X6</f>
        <v>0</v>
      </c>
      <c r="D5" s="46" t="e">
        <f>'2a. % By Priority'!AB5</f>
        <v>#DIV/0!</v>
      </c>
      <c r="E5" s="47">
        <f>'2a. % By Priority'!X7+'2a. % By Priority'!X8+'2a. % By Priority'!X9</f>
        <v>0</v>
      </c>
      <c r="F5" s="37" t="e">
        <f>'2a. % By Priority'!AB7</f>
        <v>#DIV/0!</v>
      </c>
      <c r="G5" s="57">
        <f>'2a. % By Priority'!X10+'2a. % By Priority'!X11</f>
        <v>0</v>
      </c>
      <c r="H5" s="58" t="e">
        <f>'2a. % By Priority'!AB10</f>
        <v>#DIV/0!</v>
      </c>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row>
    <row r="6" spans="1:40" s="48" customFormat="1" ht="21.75" thickTop="1" thickBot="1">
      <c r="A6" s="43"/>
      <c r="B6" s="49" t="s">
        <v>71</v>
      </c>
      <c r="C6" s="50"/>
      <c r="D6" s="51"/>
      <c r="E6" s="50"/>
      <c r="F6" s="51"/>
      <c r="G6" s="50"/>
      <c r="H6" s="52"/>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row>
    <row r="7" spans="1:40" s="48" customFormat="1" ht="37.5" customHeight="1" thickTop="1" thickBot="1">
      <c r="A7" s="43"/>
      <c r="B7" s="44" t="s">
        <v>12</v>
      </c>
      <c r="C7" s="45">
        <f>'2a. % By Priority'!X59+'2a. % By Priority'!X60</f>
        <v>0</v>
      </c>
      <c r="D7" s="46" t="e">
        <f>'2a. % By Priority'!AB59</f>
        <v>#DIV/0!</v>
      </c>
      <c r="E7" s="53">
        <f>'2a. % By Priority'!X61+'2a. % By Priority'!X62+'2a. % By Priority'!X63</f>
        <v>0</v>
      </c>
      <c r="F7" s="37" t="e">
        <f>'2a. % By Priority'!AB61</f>
        <v>#DIV/0!</v>
      </c>
      <c r="G7" s="57">
        <f>'2a. % By Priority'!X64+'2a. % By Priority'!X65</f>
        <v>0</v>
      </c>
      <c r="H7" s="58" t="e">
        <f>'2a. % By Priority'!AB64</f>
        <v>#DIV/0!</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row>
    <row r="8" spans="1:40" s="48" customFormat="1" ht="37.5" customHeight="1" thickTop="1" thickBot="1">
      <c r="A8" s="43"/>
      <c r="B8" s="44" t="s">
        <v>66</v>
      </c>
      <c r="C8" s="45">
        <f>'2a. % By Priority'!X41+'2a. % By Priority'!X42</f>
        <v>0</v>
      </c>
      <c r="D8" s="46" t="e">
        <f>SUM('2a. % By Priority'!AB41:AB42)</f>
        <v>#DIV/0!</v>
      </c>
      <c r="E8" s="53">
        <f>'2a. % By Priority'!X43+'2a. % By Priority'!X44+'2a. % By Priority'!X45</f>
        <v>0</v>
      </c>
      <c r="F8" s="37" t="e">
        <f>'2a. % By Priority'!AB43</f>
        <v>#DIV/0!</v>
      </c>
      <c r="G8" s="57">
        <f>'2a. % By Priority'!X46+'2a. % By Priority'!X47</f>
        <v>0</v>
      </c>
      <c r="H8" s="58" t="e">
        <f>'2a. % By Priority'!AB46</f>
        <v>#DIV/0!</v>
      </c>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row>
    <row r="9" spans="1:40" s="48" customFormat="1" ht="37.5" customHeight="1" thickTop="1" thickBot="1">
      <c r="A9" s="43"/>
      <c r="B9" s="44" t="s">
        <v>13</v>
      </c>
      <c r="C9" s="45">
        <f>'2a. % By Priority'!X23+'2a. % By Priority'!X24</f>
        <v>0</v>
      </c>
      <c r="D9" s="46" t="e">
        <f>'2a. % By Priority'!AB23</f>
        <v>#DIV/0!</v>
      </c>
      <c r="E9" s="53">
        <f>'2a. % By Priority'!X25+'2a. % By Priority'!X26+'2a. % By Priority'!X27</f>
        <v>0</v>
      </c>
      <c r="F9" s="37" t="e">
        <f>'2a. % By Priority'!AB25</f>
        <v>#DIV/0!</v>
      </c>
      <c r="G9" s="57">
        <f>'2a. % By Priority'!X28+'2a. % By Priority'!X29</f>
        <v>0</v>
      </c>
      <c r="H9" s="58" t="e">
        <f>'2a. % By Priority'!AB28</f>
        <v>#DIV/0!</v>
      </c>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row>
    <row r="10" spans="1:40" s="48" customFormat="1" ht="21.75" thickTop="1" thickBot="1">
      <c r="A10" s="43"/>
      <c r="B10" s="49" t="s">
        <v>10</v>
      </c>
      <c r="C10" s="50"/>
      <c r="D10" s="51"/>
      <c r="E10" s="50"/>
      <c r="F10" s="51"/>
      <c r="G10" s="50"/>
      <c r="H10" s="52"/>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row>
    <row r="11" spans="1:40" s="48" customFormat="1" ht="37.5" customHeight="1" thickTop="1" thickBot="1">
      <c r="A11" s="43"/>
      <c r="B11" s="60" t="s">
        <v>470</v>
      </c>
      <c r="C11" s="45">
        <f>'3a. % by Portfolio'!X5+'3a. % by Portfolio'!X6</f>
        <v>0</v>
      </c>
      <c r="D11" s="46" t="e">
        <f>'3a. % by Portfolio'!AB5</f>
        <v>#DIV/0!</v>
      </c>
      <c r="E11" s="53">
        <f>SUM('3a. % by Portfolio'!X7:X9)</f>
        <v>0</v>
      </c>
      <c r="F11" s="37" t="e">
        <f>'3a. % by Portfolio'!AB7</f>
        <v>#DIV/0!</v>
      </c>
      <c r="G11" s="57">
        <f>'3a. % by Portfolio'!X10+'3a. % by Portfolio'!X11</f>
        <v>0</v>
      </c>
      <c r="H11" s="58" t="e">
        <f>'3a. % by Portfolio'!AB10</f>
        <v>#DIV/0!</v>
      </c>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row>
    <row r="12" spans="1:40" s="48" customFormat="1" ht="37.5" customHeight="1" thickTop="1" thickBot="1">
      <c r="A12" s="43"/>
      <c r="B12" s="60" t="s">
        <v>464</v>
      </c>
      <c r="C12" s="45">
        <f>'3a. % by Portfolio'!X24+'3a. % by Portfolio'!X25</f>
        <v>0</v>
      </c>
      <c r="D12" s="46" t="e">
        <f>'3a. % by Portfolio'!AB24</f>
        <v>#DIV/0!</v>
      </c>
      <c r="E12" s="144">
        <f>'3a. % by Portfolio'!X26+'3a. % by Portfolio'!X27+'3a. % by Portfolio'!X28</f>
        <v>0</v>
      </c>
      <c r="F12" s="37" t="e">
        <f>'3a. % by Portfolio'!AB26</f>
        <v>#DIV/0!</v>
      </c>
      <c r="G12" s="57">
        <f>'3a. % by Portfolio'!X28+'3a. % by Portfolio'!X29</f>
        <v>0</v>
      </c>
      <c r="H12" s="58" t="e">
        <f>'3a. % by Portfolio'!AB29</f>
        <v>#DIV/0!</v>
      </c>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row>
    <row r="13" spans="1:40" s="48" customFormat="1" ht="37.5" customHeight="1" thickTop="1" thickBot="1">
      <c r="A13" s="43"/>
      <c r="B13" s="60" t="s">
        <v>463</v>
      </c>
      <c r="C13" s="45">
        <f>'3a. % by Portfolio'!X42+'3a. % by Portfolio'!X43</f>
        <v>0</v>
      </c>
      <c r="D13" s="46" t="e">
        <f>'3a. % by Portfolio'!AB42</f>
        <v>#DIV/0!</v>
      </c>
      <c r="E13" s="144">
        <f>'3a. % by Portfolio'!X44+'3a. % by Portfolio'!X45+'3a. % by Portfolio'!X46</f>
        <v>0</v>
      </c>
      <c r="F13" s="37" t="e">
        <f>'3a. % by Portfolio'!AB44</f>
        <v>#DIV/0!</v>
      </c>
      <c r="G13" s="57">
        <f>'3a. % by Portfolio'!X47+'3a. % by Portfolio'!X48</f>
        <v>0</v>
      </c>
      <c r="H13" s="58" t="e">
        <f>'3a. % by Portfolio'!AB47</f>
        <v>#DIV/0!</v>
      </c>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row>
    <row r="14" spans="1:40" s="48" customFormat="1" ht="37.5" customHeight="1" thickTop="1" thickBot="1">
      <c r="A14" s="43"/>
      <c r="B14" s="60" t="s">
        <v>465</v>
      </c>
      <c r="C14" s="45">
        <f>'3a. % by Portfolio'!X60+'3a. % by Portfolio'!X61</f>
        <v>0</v>
      </c>
      <c r="D14" s="46" t="e">
        <f>'3a. % by Portfolio'!AB60</f>
        <v>#DIV/0!</v>
      </c>
      <c r="E14" s="144">
        <f>'3a. % by Portfolio'!X62+'3a. % by Portfolio'!X63+'3a. % by Portfolio'!X64</f>
        <v>0</v>
      </c>
      <c r="F14" s="37" t="e">
        <f>'3a. % by Portfolio'!AB62</f>
        <v>#DIV/0!</v>
      </c>
      <c r="G14" s="57">
        <f>'3a. % by Portfolio'!X65+'3a. % by Portfolio'!X66</f>
        <v>0</v>
      </c>
      <c r="H14" s="58" t="e">
        <f>'3a. % by Portfolio'!AB65</f>
        <v>#DIV/0!</v>
      </c>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row>
    <row r="15" spans="1:40" s="48" customFormat="1" ht="37.5" customHeight="1" thickTop="1" thickBot="1">
      <c r="A15" s="43"/>
      <c r="B15" s="60" t="s">
        <v>471</v>
      </c>
      <c r="C15" s="45">
        <f>'3a. % by Portfolio'!X78+'3a. % by Portfolio'!X79</f>
        <v>0</v>
      </c>
      <c r="D15" s="46" t="e">
        <f>'3a. % by Portfolio'!AB78</f>
        <v>#DIV/0!</v>
      </c>
      <c r="E15" s="144">
        <f>'3a. % by Portfolio'!X80+'3a. % by Portfolio'!X81+'3a. % by Portfolio'!X82</f>
        <v>0</v>
      </c>
      <c r="F15" s="37" t="e">
        <f>'3a. % by Portfolio'!AB80</f>
        <v>#DIV/0!</v>
      </c>
      <c r="G15" s="57">
        <f>'3a. % by Portfolio'!X83+'3a. % by Portfolio'!X84</f>
        <v>0</v>
      </c>
      <c r="H15" s="58" t="e">
        <f>'3a. % by Portfolio'!AB83</f>
        <v>#DIV/0!</v>
      </c>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row>
    <row r="16" spans="1:40" s="31" customFormat="1" ht="15.75" thickTop="1">
      <c r="D16" s="33"/>
    </row>
    <row r="17" spans="4:4" s="31" customFormat="1">
      <c r="D17" s="33"/>
    </row>
    <row r="18" spans="4:4" s="31" customFormat="1">
      <c r="D18" s="33"/>
    </row>
    <row r="19" spans="4:4" s="31" customFormat="1">
      <c r="D19" s="33"/>
    </row>
    <row r="20" spans="4:4" s="31" customFormat="1">
      <c r="D20" s="33"/>
    </row>
    <row r="21" spans="4:4" s="31" customFormat="1">
      <c r="D21" s="33"/>
    </row>
    <row r="22" spans="4:4" s="31" customFormat="1">
      <c r="D22" s="33"/>
    </row>
    <row r="23" spans="4:4" s="31" customFormat="1">
      <c r="D23" s="33"/>
    </row>
    <row r="24" spans="4:4" s="31" customFormat="1">
      <c r="D24" s="33"/>
    </row>
    <row r="25" spans="4:4" s="31" customFormat="1">
      <c r="D25" s="33"/>
    </row>
    <row r="26" spans="4:4" s="31" customFormat="1">
      <c r="D26" s="33"/>
    </row>
    <row r="27" spans="4:4" s="31" customFormat="1">
      <c r="D27" s="33"/>
    </row>
    <row r="28" spans="4:4" s="31" customFormat="1">
      <c r="D28" s="33"/>
    </row>
    <row r="29" spans="4:4" s="31" customFormat="1">
      <c r="D29" s="33"/>
    </row>
    <row r="30" spans="4:4" s="31" customFormat="1">
      <c r="D30" s="33"/>
    </row>
    <row r="31" spans="4:4" s="31" customFormat="1">
      <c r="D31" s="33"/>
    </row>
    <row r="32" spans="4:4" s="31" customFormat="1">
      <c r="D32" s="33"/>
    </row>
    <row r="33" spans="4:4" s="31" customFormat="1">
      <c r="D33" s="33"/>
    </row>
    <row r="34" spans="4:4" s="31" customFormat="1">
      <c r="D34" s="33"/>
    </row>
    <row r="35" spans="4:4" s="31" customFormat="1">
      <c r="D35" s="33"/>
    </row>
    <row r="36" spans="4:4" s="31" customFormat="1">
      <c r="D36" s="33"/>
    </row>
    <row r="37" spans="4:4" s="31" customFormat="1">
      <c r="D37" s="33"/>
    </row>
    <row r="38" spans="4:4" s="31" customFormat="1">
      <c r="D38" s="33"/>
    </row>
    <row r="39" spans="4:4" s="31" customFormat="1">
      <c r="D39" s="33"/>
    </row>
    <row r="40" spans="4:4" s="31" customFormat="1">
      <c r="D40" s="33"/>
    </row>
    <row r="41" spans="4:4" s="31" customFormat="1">
      <c r="D41" s="33"/>
    </row>
    <row r="42" spans="4:4" s="31" customFormat="1">
      <c r="D42" s="33"/>
    </row>
    <row r="43" spans="4:4" s="31" customFormat="1">
      <c r="D43" s="33"/>
    </row>
    <row r="44" spans="4:4" s="31" customFormat="1">
      <c r="D44" s="33"/>
    </row>
    <row r="45" spans="4:4" s="31" customFormat="1">
      <c r="D45" s="33"/>
    </row>
    <row r="46" spans="4:4" s="31" customFormat="1">
      <c r="D46" s="33"/>
    </row>
  </sheetData>
  <mergeCells count="4">
    <mergeCell ref="B2:B3"/>
    <mergeCell ref="C2:D2"/>
    <mergeCell ref="E2:F2"/>
    <mergeCell ref="G2:H2"/>
  </mergeCells>
  <pageMargins left="0.23622047244094491" right="0.23622047244094491" top="0.74803149606299213" bottom="0.74803149606299213" header="0.31496062992125984" footer="0.31496062992125984"/>
  <pageSetup paperSize="9" scale="64"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73"/>
  <sheetViews>
    <sheetView zoomScale="80" zoomScaleNormal="80" workbookViewId="0">
      <selection activeCell="B3" sqref="B3:G17"/>
    </sheetView>
  </sheetViews>
  <sheetFormatPr defaultColWidth="9.28515625" defaultRowHeight="14.25"/>
  <cols>
    <col min="1" max="1" width="2.28515625" style="159" customWidth="1"/>
    <col min="2" max="2" width="38.7109375" style="159" customWidth="1"/>
    <col min="3" max="3" width="13.5703125" style="156" customWidth="1"/>
    <col min="4" max="4" width="13.7109375" style="156" customWidth="1"/>
    <col min="5" max="5" width="16.42578125" style="156" customWidth="1"/>
    <col min="6" max="6" width="14.28515625" style="156" customWidth="1"/>
    <col min="7" max="7" width="17.28515625" style="156" customWidth="1"/>
    <col min="8" max="8" width="4.5703125" style="156" customWidth="1"/>
    <col min="9" max="9" width="38.7109375" style="159" hidden="1" customWidth="1"/>
    <col min="10" max="10" width="13.5703125" style="156" hidden="1" customWidth="1"/>
    <col min="11" max="11" width="13.7109375" style="156" hidden="1" customWidth="1"/>
    <col min="12" max="12" width="16.42578125" style="156" hidden="1" customWidth="1"/>
    <col min="13" max="13" width="14.28515625" style="156" hidden="1" customWidth="1"/>
    <col min="14" max="14" width="17.28515625" style="156" hidden="1" customWidth="1"/>
    <col min="15" max="15" width="4.5703125" style="156" hidden="1" customWidth="1"/>
    <col min="16" max="16" width="38.7109375" style="159" hidden="1" customWidth="1"/>
    <col min="17" max="17" width="13.5703125" style="156" hidden="1" customWidth="1"/>
    <col min="18" max="18" width="13.7109375" style="156" hidden="1" customWidth="1"/>
    <col min="19" max="19" width="16.42578125" style="156" hidden="1" customWidth="1"/>
    <col min="20" max="20" width="14.28515625" style="156" hidden="1" customWidth="1"/>
    <col min="21" max="21" width="17.28515625" style="156" hidden="1" customWidth="1"/>
    <col min="22" max="22" width="4.5703125" style="156" hidden="1" customWidth="1"/>
    <col min="23" max="23" width="55.42578125" style="156" hidden="1" customWidth="1"/>
    <col min="24" max="24" width="14.5703125" style="156" hidden="1" customWidth="1"/>
    <col min="25" max="27" width="17.28515625" style="156" hidden="1" customWidth="1"/>
    <col min="28" max="28" width="17.28515625" style="183" hidden="1" customWidth="1"/>
    <col min="29" max="29" width="1.7109375" style="159" hidden="1" customWidth="1"/>
    <col min="30" max="30" width="12" style="159" hidden="1" customWidth="1"/>
    <col min="31" max="31" width="9.28515625" style="159" hidden="1" customWidth="1"/>
    <col min="32" max="32" width="9.28515625" style="159" customWidth="1"/>
    <col min="33" max="16384" width="9.28515625" style="159"/>
  </cols>
  <sheetData>
    <row r="1" spans="2:31" s="153" customFormat="1" ht="20.25">
      <c r="B1" s="145" t="s">
        <v>472</v>
      </c>
      <c r="C1" s="146"/>
      <c r="D1" s="147"/>
      <c r="E1" s="147"/>
      <c r="F1" s="147"/>
      <c r="G1" s="147"/>
      <c r="H1" s="148"/>
      <c r="I1" s="145" t="s">
        <v>473</v>
      </c>
      <c r="J1" s="146"/>
      <c r="K1" s="147"/>
      <c r="L1" s="147"/>
      <c r="M1" s="147"/>
      <c r="N1" s="147"/>
      <c r="O1" s="148"/>
      <c r="P1" s="149" t="s">
        <v>474</v>
      </c>
      <c r="Q1" s="146"/>
      <c r="R1" s="147"/>
      <c r="S1" s="147"/>
      <c r="T1" s="147"/>
      <c r="U1" s="147"/>
      <c r="V1" s="148"/>
      <c r="W1" s="150" t="s">
        <v>475</v>
      </c>
      <c r="X1" s="151"/>
      <c r="Y1" s="151"/>
      <c r="Z1" s="151"/>
      <c r="AA1" s="151"/>
      <c r="AB1" s="152"/>
    </row>
    <row r="2" spans="2:31" ht="15.75">
      <c r="B2" s="154"/>
      <c r="C2" s="155"/>
      <c r="D2" s="155"/>
      <c r="E2" s="155"/>
      <c r="F2" s="155"/>
      <c r="G2" s="155"/>
      <c r="I2" s="154"/>
      <c r="J2" s="155"/>
      <c r="K2" s="155"/>
      <c r="L2" s="155"/>
      <c r="M2" s="155"/>
      <c r="N2" s="155"/>
      <c r="P2" s="154"/>
      <c r="Q2" s="155"/>
      <c r="R2" s="155"/>
      <c r="S2" s="155"/>
      <c r="T2" s="155"/>
      <c r="U2" s="155"/>
      <c r="W2" s="157"/>
      <c r="X2" s="157"/>
      <c r="Y2" s="157"/>
      <c r="Z2" s="157"/>
      <c r="AA2" s="157"/>
      <c r="AB2" s="158"/>
    </row>
    <row r="3" spans="2:31" ht="15.75">
      <c r="B3" s="160" t="s">
        <v>45</v>
      </c>
      <c r="C3" s="161"/>
      <c r="D3" s="161"/>
      <c r="E3" s="161"/>
      <c r="F3" s="161"/>
      <c r="G3" s="162"/>
      <c r="I3" s="160" t="s">
        <v>45</v>
      </c>
      <c r="J3" s="161"/>
      <c r="K3" s="161"/>
      <c r="L3" s="161"/>
      <c r="M3" s="161"/>
      <c r="N3" s="162"/>
      <c r="P3" s="160" t="s">
        <v>45</v>
      </c>
      <c r="Q3" s="161"/>
      <c r="R3" s="161"/>
      <c r="S3" s="161"/>
      <c r="T3" s="161"/>
      <c r="U3" s="162"/>
      <c r="W3" s="163" t="s">
        <v>45</v>
      </c>
      <c r="X3" s="164"/>
      <c r="Y3" s="164"/>
      <c r="Z3" s="164"/>
      <c r="AA3" s="164"/>
      <c r="AB3" s="165"/>
    </row>
    <row r="4" spans="2:31" s="156" customFormat="1" ht="39" customHeight="1">
      <c r="B4" s="166" t="s">
        <v>46</v>
      </c>
      <c r="C4" s="166" t="s">
        <v>47</v>
      </c>
      <c r="D4" s="166" t="s">
        <v>48</v>
      </c>
      <c r="E4" s="166" t="s">
        <v>49</v>
      </c>
      <c r="F4" s="166" t="s">
        <v>50</v>
      </c>
      <c r="G4" s="166" t="s">
        <v>51</v>
      </c>
      <c r="I4" s="166" t="s">
        <v>46</v>
      </c>
      <c r="J4" s="166" t="s">
        <v>47</v>
      </c>
      <c r="K4" s="166" t="s">
        <v>48</v>
      </c>
      <c r="L4" s="166" t="s">
        <v>49</v>
      </c>
      <c r="M4" s="166" t="s">
        <v>50</v>
      </c>
      <c r="N4" s="166" t="s">
        <v>51</v>
      </c>
      <c r="P4" s="166" t="s">
        <v>46</v>
      </c>
      <c r="Q4" s="166" t="s">
        <v>47</v>
      </c>
      <c r="R4" s="166" t="s">
        <v>48</v>
      </c>
      <c r="S4" s="166" t="s">
        <v>49</v>
      </c>
      <c r="T4" s="166" t="s">
        <v>50</v>
      </c>
      <c r="U4" s="166" t="s">
        <v>51</v>
      </c>
      <c r="W4" s="166" t="s">
        <v>46</v>
      </c>
      <c r="X4" s="166" t="s">
        <v>47</v>
      </c>
      <c r="Y4" s="166" t="s">
        <v>48</v>
      </c>
      <c r="Z4" s="166" t="s">
        <v>49</v>
      </c>
      <c r="AA4" s="166" t="s">
        <v>50</v>
      </c>
      <c r="AB4" s="166" t="s">
        <v>51</v>
      </c>
    </row>
    <row r="5" spans="2:31" ht="30.75" customHeight="1">
      <c r="B5" s="232" t="s">
        <v>52</v>
      </c>
      <c r="C5" s="169">
        <f>COUNTIF('1. All Data'!$H$3:$H$131,"Fully Achieved")</f>
        <v>11</v>
      </c>
      <c r="D5" s="170">
        <f>C5/C16</f>
        <v>8.5271317829457363E-2</v>
      </c>
      <c r="E5" s="365">
        <f>D5+D6</f>
        <v>0.6589147286821706</v>
      </c>
      <c r="F5" s="170">
        <f>C5/C17</f>
        <v>0.125</v>
      </c>
      <c r="G5" s="364">
        <f>F5+F6</f>
        <v>0.96590909090909094</v>
      </c>
      <c r="I5" s="232" t="s">
        <v>52</v>
      </c>
      <c r="J5" s="169">
        <f>COUNTIF('1. All Data'!$M$3:$M$133,"Fully Achieved")</f>
        <v>0</v>
      </c>
      <c r="K5" s="170" t="e">
        <f>J5/J16</f>
        <v>#DIV/0!</v>
      </c>
      <c r="L5" s="365" t="e">
        <f>K5+K6</f>
        <v>#DIV/0!</v>
      </c>
      <c r="M5" s="170" t="e">
        <f>J5/J17</f>
        <v>#DIV/0!</v>
      </c>
      <c r="N5" s="364" t="e">
        <f>M5+M6</f>
        <v>#DIV/0!</v>
      </c>
      <c r="P5" s="232" t="s">
        <v>52</v>
      </c>
      <c r="Q5" s="169">
        <f>COUNTIF('1. All Data'!$R$3:$R$131,"Fully Achieved")</f>
        <v>0</v>
      </c>
      <c r="R5" s="170" t="e">
        <f>Q5/Q16</f>
        <v>#DIV/0!</v>
      </c>
      <c r="S5" s="365" t="e">
        <f>R5+R6</f>
        <v>#DIV/0!</v>
      </c>
      <c r="T5" s="170" t="e">
        <f>Q5/Q17</f>
        <v>#DIV/0!</v>
      </c>
      <c r="U5" s="364" t="e">
        <f>T5+T6</f>
        <v>#DIV/0!</v>
      </c>
      <c r="W5" s="232" t="s">
        <v>52</v>
      </c>
      <c r="X5" s="169">
        <f>COUNTIF('1. All Data'!$V$3:$V$131,"Fully Achieved")</f>
        <v>0</v>
      </c>
      <c r="Y5" s="170" t="e">
        <f t="shared" ref="Y5:Y15" si="0">X5/$X$16</f>
        <v>#DIV/0!</v>
      </c>
      <c r="Z5" s="365" t="e">
        <f>SUM(Y5:Y6)</f>
        <v>#DIV/0!</v>
      </c>
      <c r="AA5" s="170" t="e">
        <f t="shared" ref="AA5:AA11" si="1">X5/$X$17</f>
        <v>#DIV/0!</v>
      </c>
      <c r="AB5" s="364" t="e">
        <f>AA5+AA6</f>
        <v>#DIV/0!</v>
      </c>
      <c r="AD5" s="364" t="e">
        <f>AB5</f>
        <v>#DIV/0!</v>
      </c>
    </row>
    <row r="6" spans="2:31" ht="30.75" customHeight="1">
      <c r="B6" s="232" t="s">
        <v>34</v>
      </c>
      <c r="C6" s="169">
        <f>COUNTIF('1. All Data'!$H$3:$H$131,"On Track to be Achieved")</f>
        <v>74</v>
      </c>
      <c r="D6" s="170">
        <f>C6/C16</f>
        <v>0.5736434108527132</v>
      </c>
      <c r="E6" s="365"/>
      <c r="F6" s="170">
        <f>C6/C17</f>
        <v>0.84090909090909094</v>
      </c>
      <c r="G6" s="364"/>
      <c r="I6" s="232" t="s">
        <v>34</v>
      </c>
      <c r="J6" s="169">
        <f>COUNTIF('1. All Data'!$M$3:$M$133,"On Track to be Achieved")</f>
        <v>0</v>
      </c>
      <c r="K6" s="170" t="e">
        <f>J6/J16</f>
        <v>#DIV/0!</v>
      </c>
      <c r="L6" s="365"/>
      <c r="M6" s="170" t="e">
        <f>J6/J17</f>
        <v>#DIV/0!</v>
      </c>
      <c r="N6" s="364"/>
      <c r="P6" s="232" t="s">
        <v>34</v>
      </c>
      <c r="Q6" s="169">
        <f>COUNTIF('1. All Data'!$R$3:$R$131,"On Track to be Achieved")</f>
        <v>0</v>
      </c>
      <c r="R6" s="170" t="e">
        <f>Q6/Q16</f>
        <v>#DIV/0!</v>
      </c>
      <c r="S6" s="365"/>
      <c r="T6" s="170" t="e">
        <f>Q6/Q17</f>
        <v>#DIV/0!</v>
      </c>
      <c r="U6" s="364"/>
      <c r="W6" s="232" t="s">
        <v>26</v>
      </c>
      <c r="X6" s="169">
        <f>COUNTIF('1. All Data'!$V$3:$V$131,"Numerical Outturn Within 5% Tolerance")</f>
        <v>0</v>
      </c>
      <c r="Y6" s="170" t="e">
        <f t="shared" si="0"/>
        <v>#DIV/0!</v>
      </c>
      <c r="Z6" s="365"/>
      <c r="AA6" s="170" t="e">
        <f t="shared" si="1"/>
        <v>#DIV/0!</v>
      </c>
      <c r="AB6" s="364"/>
      <c r="AD6" s="364"/>
    </row>
    <row r="7" spans="2:31" ht="18.75" customHeight="1">
      <c r="B7" s="366" t="s">
        <v>35</v>
      </c>
      <c r="C7" s="369">
        <f>COUNTIF('1. All Data'!$H$3:$H$131,"In Danger of Falling Behind Target")</f>
        <v>1</v>
      </c>
      <c r="D7" s="372">
        <f>C7/C16</f>
        <v>7.7519379844961239E-3</v>
      </c>
      <c r="E7" s="372">
        <f>D7</f>
        <v>7.7519379844961239E-3</v>
      </c>
      <c r="F7" s="372">
        <f>C7/C17</f>
        <v>1.1363636363636364E-2</v>
      </c>
      <c r="G7" s="375">
        <f>F7</f>
        <v>1.1363636363636364E-2</v>
      </c>
      <c r="I7" s="366" t="s">
        <v>35</v>
      </c>
      <c r="J7" s="369">
        <f>COUNTIF('1. All Data'!$M$3:$M$133,"In Danger of Falling Behind Target")</f>
        <v>0</v>
      </c>
      <c r="K7" s="372" t="e">
        <f>J7/J16</f>
        <v>#DIV/0!</v>
      </c>
      <c r="L7" s="372" t="e">
        <f>K7</f>
        <v>#DIV/0!</v>
      </c>
      <c r="M7" s="372" t="e">
        <f>J7/J17</f>
        <v>#DIV/0!</v>
      </c>
      <c r="N7" s="375" t="e">
        <f>M7</f>
        <v>#DIV/0!</v>
      </c>
      <c r="P7" s="366" t="s">
        <v>35</v>
      </c>
      <c r="Q7" s="369">
        <f>COUNTIF('1. All Data'!$R$3:$R$131,"In Danger of Falling Behind Target")</f>
        <v>0</v>
      </c>
      <c r="R7" s="372" t="e">
        <f>Q7/Q16</f>
        <v>#DIV/0!</v>
      </c>
      <c r="S7" s="372" t="e">
        <f>R7</f>
        <v>#DIV/0!</v>
      </c>
      <c r="T7" s="372" t="e">
        <f>Q7/Q17</f>
        <v>#DIV/0!</v>
      </c>
      <c r="U7" s="375" t="e">
        <f>T7</f>
        <v>#DIV/0!</v>
      </c>
      <c r="W7" s="171" t="s">
        <v>27</v>
      </c>
      <c r="X7" s="172">
        <f>COUNTIF('1. All Data'!$V$3:$V$131,"Numerical Outturn Within 10% Tolerance")</f>
        <v>0</v>
      </c>
      <c r="Y7" s="170" t="e">
        <f t="shared" si="0"/>
        <v>#DIV/0!</v>
      </c>
      <c r="Z7" s="365" t="e">
        <f>SUM(Y7:Y9)</f>
        <v>#DIV/0!</v>
      </c>
      <c r="AA7" s="170" t="e">
        <f t="shared" si="1"/>
        <v>#DIV/0!</v>
      </c>
      <c r="AB7" s="378" t="e">
        <f>SUM(AA7:AA9)</f>
        <v>#DIV/0!</v>
      </c>
      <c r="AD7" s="362" t="e">
        <f>SUM(AB7:AB11)</f>
        <v>#DIV/0!</v>
      </c>
    </row>
    <row r="8" spans="2:31" ht="19.5" customHeight="1">
      <c r="B8" s="367"/>
      <c r="C8" s="370"/>
      <c r="D8" s="373"/>
      <c r="E8" s="373"/>
      <c r="F8" s="373"/>
      <c r="G8" s="376"/>
      <c r="I8" s="367"/>
      <c r="J8" s="370"/>
      <c r="K8" s="373"/>
      <c r="L8" s="373"/>
      <c r="M8" s="373"/>
      <c r="N8" s="376"/>
      <c r="P8" s="367"/>
      <c r="Q8" s="370"/>
      <c r="R8" s="373"/>
      <c r="S8" s="373"/>
      <c r="T8" s="373"/>
      <c r="U8" s="376"/>
      <c r="W8" s="171" t="s">
        <v>28</v>
      </c>
      <c r="X8" s="172">
        <f>COUNTIF('1. All Data'!$V$3:$V$131,"Target Partially Met")</f>
        <v>0</v>
      </c>
      <c r="Y8" s="170" t="e">
        <f t="shared" si="0"/>
        <v>#DIV/0!</v>
      </c>
      <c r="Z8" s="365"/>
      <c r="AA8" s="170" t="e">
        <f t="shared" si="1"/>
        <v>#DIV/0!</v>
      </c>
      <c r="AB8" s="378"/>
      <c r="AD8" s="363"/>
    </row>
    <row r="9" spans="2:31" ht="19.5" customHeight="1">
      <c r="B9" s="368"/>
      <c r="C9" s="371"/>
      <c r="D9" s="374"/>
      <c r="E9" s="374"/>
      <c r="F9" s="374"/>
      <c r="G9" s="377"/>
      <c r="I9" s="368"/>
      <c r="J9" s="371"/>
      <c r="K9" s="374"/>
      <c r="L9" s="374"/>
      <c r="M9" s="374"/>
      <c r="N9" s="377"/>
      <c r="P9" s="368"/>
      <c r="Q9" s="371"/>
      <c r="R9" s="374"/>
      <c r="S9" s="374"/>
      <c r="T9" s="374"/>
      <c r="U9" s="377"/>
      <c r="W9" s="171" t="s">
        <v>31</v>
      </c>
      <c r="X9" s="172">
        <f>COUNTIF('1. All Data'!$V$3:$V$131,"Completion Date Within Reasonable Tolerance")</f>
        <v>0</v>
      </c>
      <c r="Y9" s="170" t="e">
        <f t="shared" si="0"/>
        <v>#DIV/0!</v>
      </c>
      <c r="Z9" s="365"/>
      <c r="AA9" s="170" t="e">
        <f t="shared" si="1"/>
        <v>#DIV/0!</v>
      </c>
      <c r="AB9" s="378"/>
      <c r="AD9" s="363"/>
    </row>
    <row r="10" spans="2:31" ht="29.25" customHeight="1">
      <c r="B10" s="173" t="s">
        <v>36</v>
      </c>
      <c r="C10" s="169">
        <f>COUNTIF('1. All Data'!H3:H131,"completed behind schedule")</f>
        <v>0</v>
      </c>
      <c r="D10" s="170">
        <f>C10/C16</f>
        <v>0</v>
      </c>
      <c r="E10" s="365">
        <f>D10+D11</f>
        <v>1.5503875968992248E-2</v>
      </c>
      <c r="F10" s="170">
        <f>C10/C17</f>
        <v>0</v>
      </c>
      <c r="G10" s="379">
        <f>F10+F11</f>
        <v>2.2727272727272728E-2</v>
      </c>
      <c r="I10" s="173" t="s">
        <v>36</v>
      </c>
      <c r="J10" s="169">
        <f>COUNTIF('1. All Data'!M3:M133,"Completed Behind Schedule")</f>
        <v>0</v>
      </c>
      <c r="K10" s="170" t="e">
        <f>J10/J16</f>
        <v>#DIV/0!</v>
      </c>
      <c r="L10" s="365" t="e">
        <f>K10+K11</f>
        <v>#DIV/0!</v>
      </c>
      <c r="M10" s="170" t="e">
        <f>J10/J17</f>
        <v>#DIV/0!</v>
      </c>
      <c r="N10" s="379" t="e">
        <f>M10+M11</f>
        <v>#DIV/0!</v>
      </c>
      <c r="P10" s="173" t="s">
        <v>36</v>
      </c>
      <c r="Q10" s="169">
        <f>COUNTIF('1. All Data'!R3:R131,"completed behind schedule")</f>
        <v>0</v>
      </c>
      <c r="R10" s="170" t="e">
        <f>Q10/Q16</f>
        <v>#DIV/0!</v>
      </c>
      <c r="S10" s="365" t="e">
        <f>R10+R11</f>
        <v>#DIV/0!</v>
      </c>
      <c r="T10" s="170" t="e">
        <f>Q10/Q17</f>
        <v>#DIV/0!</v>
      </c>
      <c r="U10" s="379" t="e">
        <f>T10+T11</f>
        <v>#DIV/0!</v>
      </c>
      <c r="W10" s="173" t="s">
        <v>30</v>
      </c>
      <c r="X10" s="169">
        <f>COUNTIF('1. All Data'!V3:V131,"Completed Significantly After Target Deadline")</f>
        <v>0</v>
      </c>
      <c r="Y10" s="170" t="e">
        <f t="shared" si="0"/>
        <v>#DIV/0!</v>
      </c>
      <c r="Z10" s="365" t="e">
        <f>SUM(Y10:Y11)</f>
        <v>#DIV/0!</v>
      </c>
      <c r="AA10" s="170" t="e">
        <f t="shared" si="1"/>
        <v>#DIV/0!</v>
      </c>
      <c r="AB10" s="379" t="e">
        <f>SUM(AA10:AA11)</f>
        <v>#DIV/0!</v>
      </c>
      <c r="AD10" s="363"/>
    </row>
    <row r="11" spans="2:31" ht="29.25" customHeight="1">
      <c r="B11" s="173" t="s">
        <v>29</v>
      </c>
      <c r="C11" s="169">
        <f>COUNTIF('1. All Data'!H3:H131,"off target")</f>
        <v>2</v>
      </c>
      <c r="D11" s="170">
        <f>C11/C16</f>
        <v>1.5503875968992248E-2</v>
      </c>
      <c r="E11" s="365"/>
      <c r="F11" s="170">
        <f>C11/C17</f>
        <v>2.2727272727272728E-2</v>
      </c>
      <c r="G11" s="379"/>
      <c r="I11" s="173" t="s">
        <v>29</v>
      </c>
      <c r="J11" s="169">
        <f>COUNTIF('1. All Data'!M3:M133,"Off Target")</f>
        <v>0</v>
      </c>
      <c r="K11" s="170" t="e">
        <f>J11/J16</f>
        <v>#DIV/0!</v>
      </c>
      <c r="L11" s="365"/>
      <c r="M11" s="170" t="e">
        <f>J11/J17</f>
        <v>#DIV/0!</v>
      </c>
      <c r="N11" s="379"/>
      <c r="P11" s="173" t="s">
        <v>29</v>
      </c>
      <c r="Q11" s="169">
        <f>COUNTIF('1. All Data'!R3:R131,"off target")</f>
        <v>0</v>
      </c>
      <c r="R11" s="170" t="e">
        <f>Q11/Q16</f>
        <v>#DIV/0!</v>
      </c>
      <c r="S11" s="365"/>
      <c r="T11" s="170" t="e">
        <f>Q11/Q17</f>
        <v>#DIV/0!</v>
      </c>
      <c r="U11" s="379"/>
      <c r="W11" s="173" t="s">
        <v>29</v>
      </c>
      <c r="X11" s="169">
        <f>COUNTIF('1. All Data'!V3:V131,"off target")</f>
        <v>0</v>
      </c>
      <c r="Y11" s="170" t="e">
        <f t="shared" si="0"/>
        <v>#DIV/0!</v>
      </c>
      <c r="Z11" s="365"/>
      <c r="AA11" s="170" t="e">
        <f t="shared" si="1"/>
        <v>#DIV/0!</v>
      </c>
      <c r="AB11" s="379"/>
      <c r="AD11" s="363"/>
    </row>
    <row r="12" spans="2:31" ht="20.25" customHeight="1">
      <c r="B12" s="174" t="s">
        <v>53</v>
      </c>
      <c r="C12" s="169">
        <f>COUNTIF('1. All Data'!H3:H131,"not yet due")</f>
        <v>41</v>
      </c>
      <c r="D12" s="175">
        <f>C12/C16</f>
        <v>0.31782945736434109</v>
      </c>
      <c r="E12" s="175">
        <f>D12</f>
        <v>0.31782945736434109</v>
      </c>
      <c r="F12" s="176"/>
      <c r="G12" s="59"/>
      <c r="I12" s="174" t="s">
        <v>53</v>
      </c>
      <c r="J12" s="169">
        <f>COUNTIF('1. All Data'!M3:M133,"not yet due")</f>
        <v>0</v>
      </c>
      <c r="K12" s="175" t="e">
        <f>J12/J16</f>
        <v>#DIV/0!</v>
      </c>
      <c r="L12" s="175" t="e">
        <f>K12</f>
        <v>#DIV/0!</v>
      </c>
      <c r="M12" s="176"/>
      <c r="N12" s="59"/>
      <c r="P12" s="174" t="s">
        <v>53</v>
      </c>
      <c r="Q12" s="169">
        <f>COUNTIF('1. All Data'!R3:R115,"not yet due")</f>
        <v>0</v>
      </c>
      <c r="R12" s="175" t="e">
        <f>Q12/Q16</f>
        <v>#DIV/0!</v>
      </c>
      <c r="S12" s="175" t="e">
        <f>R12</f>
        <v>#DIV/0!</v>
      </c>
      <c r="T12" s="176"/>
      <c r="U12" s="59"/>
      <c r="W12" s="174" t="s">
        <v>53</v>
      </c>
      <c r="X12" s="169">
        <f>COUNTIF('1. All Data'!V3:V131,"not yet due")</f>
        <v>0</v>
      </c>
      <c r="Y12" s="170" t="e">
        <f t="shared" si="0"/>
        <v>#DIV/0!</v>
      </c>
      <c r="Z12" s="175" t="e">
        <f>Y12</f>
        <v>#DIV/0!</v>
      </c>
      <c r="AA12" s="176"/>
      <c r="AB12" s="59"/>
    </row>
    <row r="13" spans="2:31" ht="20.25" customHeight="1">
      <c r="B13" s="174" t="s">
        <v>24</v>
      </c>
      <c r="C13" s="169">
        <f>COUNTIF('1. All Data'!H3:H131,"update not provided")</f>
        <v>0</v>
      </c>
      <c r="D13" s="175">
        <f>C13/C16</f>
        <v>0</v>
      </c>
      <c r="E13" s="175">
        <f>D13</f>
        <v>0</v>
      </c>
      <c r="F13" s="176"/>
      <c r="G13" s="2"/>
      <c r="I13" s="174" t="s">
        <v>24</v>
      </c>
      <c r="J13" s="169">
        <f>COUNTIF('1. All Data'!M3:M133,"update not provided")</f>
        <v>0</v>
      </c>
      <c r="K13" s="175" t="e">
        <f>J13/J16</f>
        <v>#DIV/0!</v>
      </c>
      <c r="L13" s="175" t="e">
        <f>K13</f>
        <v>#DIV/0!</v>
      </c>
      <c r="M13" s="176"/>
      <c r="N13" s="2"/>
      <c r="P13" s="174" t="s">
        <v>24</v>
      </c>
      <c r="Q13" s="169">
        <f>COUNTIF('1. All Data'!R3:R115,"update not provided")</f>
        <v>0</v>
      </c>
      <c r="R13" s="175" t="e">
        <f>Q13/Q16</f>
        <v>#DIV/0!</v>
      </c>
      <c r="S13" s="175" t="e">
        <f>R13</f>
        <v>#DIV/0!</v>
      </c>
      <c r="T13" s="176"/>
      <c r="U13" s="2"/>
      <c r="W13" s="174" t="s">
        <v>24</v>
      </c>
      <c r="X13" s="169">
        <f>COUNTIF('1. All Data'!V3:V131,"update not provided")</f>
        <v>0</v>
      </c>
      <c r="Y13" s="170" t="e">
        <f t="shared" si="0"/>
        <v>#DIV/0!</v>
      </c>
      <c r="Z13" s="175" t="e">
        <f>Y13</f>
        <v>#DIV/0!</v>
      </c>
      <c r="AA13" s="176"/>
      <c r="AB13" s="2"/>
    </row>
    <row r="14" spans="2:31" ht="15.75" customHeight="1">
      <c r="B14" s="177" t="s">
        <v>32</v>
      </c>
      <c r="C14" s="169">
        <f>COUNTIF('1. All Data'!H3:H131,"deferred")</f>
        <v>0</v>
      </c>
      <c r="D14" s="178">
        <f>C14/C16</f>
        <v>0</v>
      </c>
      <c r="E14" s="178">
        <f>D14</f>
        <v>0</v>
      </c>
      <c r="F14" s="179"/>
      <c r="G14" s="59"/>
      <c r="I14" s="177" t="s">
        <v>32</v>
      </c>
      <c r="J14" s="169">
        <f>COUNTIF('1. All Data'!M3:M133,"deferred")</f>
        <v>0</v>
      </c>
      <c r="K14" s="178" t="e">
        <f>J14/J16</f>
        <v>#DIV/0!</v>
      </c>
      <c r="L14" s="178" t="e">
        <f>K14</f>
        <v>#DIV/0!</v>
      </c>
      <c r="M14" s="179"/>
      <c r="N14" s="59"/>
      <c r="P14" s="177" t="s">
        <v>32</v>
      </c>
      <c r="Q14" s="169">
        <f>COUNTIF('1. All Data'!R3:R115,"deferred")</f>
        <v>0</v>
      </c>
      <c r="R14" s="178" t="e">
        <f>Q14/Q16</f>
        <v>#DIV/0!</v>
      </c>
      <c r="S14" s="178" t="e">
        <f>R14</f>
        <v>#DIV/0!</v>
      </c>
      <c r="T14" s="179"/>
      <c r="U14" s="59"/>
      <c r="W14" s="177" t="s">
        <v>32</v>
      </c>
      <c r="X14" s="169">
        <f>COUNTIF('1. All Data'!V3:V131,"deferred")</f>
        <v>0</v>
      </c>
      <c r="Y14" s="170" t="e">
        <f t="shared" si="0"/>
        <v>#DIV/0!</v>
      </c>
      <c r="Z14" s="175" t="e">
        <f>Y14</f>
        <v>#DIV/0!</v>
      </c>
      <c r="AA14" s="179"/>
      <c r="AB14" s="59"/>
    </row>
    <row r="15" spans="2:31" ht="15.75" customHeight="1">
      <c r="B15" s="177" t="s">
        <v>33</v>
      </c>
      <c r="C15" s="169">
        <f>COUNTIF('1. All Data'!H3:H131,"deleted")</f>
        <v>0</v>
      </c>
      <c r="D15" s="178">
        <f>C15/C16</f>
        <v>0</v>
      </c>
      <c r="E15" s="178">
        <f>D15</f>
        <v>0</v>
      </c>
      <c r="F15" s="179"/>
      <c r="G15" s="3"/>
      <c r="I15" s="177" t="s">
        <v>33</v>
      </c>
      <c r="J15" s="169">
        <f>COUNTIF('1. All Data'!M3:M133,"deleted")</f>
        <v>0</v>
      </c>
      <c r="K15" s="178" t="e">
        <f>J15/J16</f>
        <v>#DIV/0!</v>
      </c>
      <c r="L15" s="178" t="e">
        <f>K15</f>
        <v>#DIV/0!</v>
      </c>
      <c r="M15" s="179"/>
      <c r="P15" s="177" t="s">
        <v>33</v>
      </c>
      <c r="Q15" s="169">
        <f>COUNTIF('1. All Data'!R3:R115,"deleted")</f>
        <v>0</v>
      </c>
      <c r="R15" s="178" t="e">
        <f>Q15/Q16</f>
        <v>#DIV/0!</v>
      </c>
      <c r="S15" s="178" t="e">
        <f>R15</f>
        <v>#DIV/0!</v>
      </c>
      <c r="T15" s="179"/>
      <c r="U15" s="3"/>
      <c r="W15" s="177" t="s">
        <v>33</v>
      </c>
      <c r="X15" s="169">
        <f>COUNTIF('1. All Data'!V3:V131,"deleted")</f>
        <v>0</v>
      </c>
      <c r="Y15" s="170" t="e">
        <f t="shared" si="0"/>
        <v>#DIV/0!</v>
      </c>
      <c r="Z15" s="175" t="e">
        <f t="shared" ref="Z15" si="2">Y15</f>
        <v>#DIV/0!</v>
      </c>
      <c r="AA15" s="179"/>
      <c r="AB15" s="3"/>
      <c r="AE15" s="3"/>
    </row>
    <row r="16" spans="2:31" ht="15.75" customHeight="1">
      <c r="B16" s="180" t="s">
        <v>55</v>
      </c>
      <c r="C16" s="181">
        <f>SUM(C5:C15)</f>
        <v>129</v>
      </c>
      <c r="D16" s="179"/>
      <c r="E16" s="179"/>
      <c r="F16" s="59"/>
      <c r="G16" s="59"/>
      <c r="I16" s="180" t="s">
        <v>55</v>
      </c>
      <c r="J16" s="181">
        <f>SUM(J5:J15)</f>
        <v>0</v>
      </c>
      <c r="K16" s="179"/>
      <c r="L16" s="179"/>
      <c r="M16" s="59"/>
      <c r="N16" s="59"/>
      <c r="P16" s="180" t="s">
        <v>55</v>
      </c>
      <c r="Q16" s="181">
        <f>SUM(Q5:Q15)</f>
        <v>0</v>
      </c>
      <c r="R16" s="179"/>
      <c r="S16" s="179"/>
      <c r="T16" s="59"/>
      <c r="U16" s="59"/>
      <c r="W16" s="180" t="s">
        <v>55</v>
      </c>
      <c r="X16" s="181">
        <f>SUM(X5:X15)</f>
        <v>0</v>
      </c>
      <c r="Y16" s="179"/>
      <c r="Z16" s="179"/>
      <c r="AA16" s="59"/>
      <c r="AB16" s="59"/>
    </row>
    <row r="17" spans="2:28" ht="15.75" customHeight="1">
      <c r="B17" s="180" t="s">
        <v>56</v>
      </c>
      <c r="C17" s="181">
        <f>C16-C15-C14-C13-C12</f>
        <v>88</v>
      </c>
      <c r="D17" s="59"/>
      <c r="E17" s="59"/>
      <c r="F17" s="59"/>
      <c r="G17" s="59"/>
      <c r="I17" s="180" t="s">
        <v>56</v>
      </c>
      <c r="J17" s="181">
        <f>J16-J15-J14-J13-J12</f>
        <v>0</v>
      </c>
      <c r="K17" s="59"/>
      <c r="L17" s="59"/>
      <c r="M17" s="59"/>
      <c r="N17" s="59"/>
      <c r="P17" s="180" t="s">
        <v>56</v>
      </c>
      <c r="Q17" s="181">
        <f>Q16-Q15-Q14-Q13-Q12</f>
        <v>0</v>
      </c>
      <c r="R17" s="59"/>
      <c r="S17" s="59"/>
      <c r="T17" s="59"/>
      <c r="U17" s="59"/>
      <c r="W17" s="180" t="s">
        <v>56</v>
      </c>
      <c r="X17" s="181">
        <f>X16-X15-X14-X13-X12</f>
        <v>0</v>
      </c>
      <c r="Y17" s="59"/>
      <c r="Z17" s="59"/>
      <c r="AA17" s="59"/>
      <c r="AB17" s="59"/>
    </row>
    <row r="18" spans="2:28" ht="15.75" customHeight="1">
      <c r="W18" s="182"/>
      <c r="AA18" s="2"/>
    </row>
    <row r="19" spans="2:28" ht="15.75" customHeight="1">
      <c r="AA19" s="2"/>
    </row>
    <row r="20" spans="2:28" ht="15" customHeight="1">
      <c r="AA20" s="2"/>
    </row>
    <row r="21" spans="2:28" ht="19.5" customHeight="1">
      <c r="B21" s="184" t="s">
        <v>103</v>
      </c>
      <c r="C21" s="185"/>
      <c r="D21" s="185"/>
      <c r="E21" s="185"/>
      <c r="F21" s="161"/>
      <c r="G21" s="186"/>
      <c r="I21" s="184" t="s">
        <v>103</v>
      </c>
      <c r="J21" s="185"/>
      <c r="K21" s="185"/>
      <c r="L21" s="185"/>
      <c r="M21" s="161"/>
      <c r="N21" s="186"/>
      <c r="P21" s="184" t="s">
        <v>103</v>
      </c>
      <c r="Q21" s="185"/>
      <c r="R21" s="185"/>
      <c r="S21" s="185"/>
      <c r="T21" s="161"/>
      <c r="U21" s="186"/>
      <c r="W21" s="187" t="s">
        <v>89</v>
      </c>
      <c r="X21" s="164"/>
      <c r="Y21" s="164"/>
      <c r="Z21" s="164"/>
      <c r="AA21" s="164"/>
      <c r="AB21" s="165"/>
    </row>
    <row r="22" spans="2:28" ht="42" customHeight="1">
      <c r="B22" s="166" t="s">
        <v>46</v>
      </c>
      <c r="C22" s="166" t="s">
        <v>47</v>
      </c>
      <c r="D22" s="166" t="s">
        <v>48</v>
      </c>
      <c r="E22" s="166" t="s">
        <v>49</v>
      </c>
      <c r="F22" s="166" t="s">
        <v>50</v>
      </c>
      <c r="G22" s="166" t="s">
        <v>51</v>
      </c>
      <c r="I22" s="166" t="s">
        <v>46</v>
      </c>
      <c r="J22" s="166" t="s">
        <v>47</v>
      </c>
      <c r="K22" s="166" t="s">
        <v>48</v>
      </c>
      <c r="L22" s="166" t="s">
        <v>49</v>
      </c>
      <c r="M22" s="166" t="s">
        <v>50</v>
      </c>
      <c r="N22" s="166" t="s">
        <v>51</v>
      </c>
      <c r="P22" s="166" t="s">
        <v>46</v>
      </c>
      <c r="Q22" s="166" t="s">
        <v>47</v>
      </c>
      <c r="R22" s="166" t="s">
        <v>48</v>
      </c>
      <c r="S22" s="166" t="s">
        <v>49</v>
      </c>
      <c r="T22" s="166" t="s">
        <v>50</v>
      </c>
      <c r="U22" s="166" t="s">
        <v>51</v>
      </c>
      <c r="W22" s="166" t="s">
        <v>46</v>
      </c>
      <c r="X22" s="166" t="s">
        <v>47</v>
      </c>
      <c r="Y22" s="166" t="s">
        <v>48</v>
      </c>
      <c r="Z22" s="166" t="s">
        <v>49</v>
      </c>
      <c r="AA22" s="166" t="s">
        <v>50</v>
      </c>
      <c r="AB22" s="166" t="s">
        <v>51</v>
      </c>
    </row>
    <row r="23" spans="2:28" ht="21.75" customHeight="1">
      <c r="B23" s="232" t="s">
        <v>52</v>
      </c>
      <c r="C23" s="169">
        <f>COUNTIFS('1. All Data'!$AA$3:$AA$131,"Value for Money Council",'1. All Data'!$H$3:$H$131,"Fully Achieved")</f>
        <v>2</v>
      </c>
      <c r="D23" s="170">
        <f>C23/C34</f>
        <v>4.878048780487805E-2</v>
      </c>
      <c r="E23" s="365">
        <f>D23+D24</f>
        <v>0.68292682926829273</v>
      </c>
      <c r="F23" s="170">
        <f>C23/C35</f>
        <v>7.1428571428571425E-2</v>
      </c>
      <c r="G23" s="380">
        <f>F23+F24</f>
        <v>1</v>
      </c>
      <c r="I23" s="232" t="s">
        <v>52</v>
      </c>
      <c r="J23" s="169">
        <f>COUNTIFS('1. All Data'!$AA$3:$AA$131,"Value for Money council",'1. All Data'!$M$3:$M$131,"Fully Achieved")</f>
        <v>0</v>
      </c>
      <c r="K23" s="170" t="e">
        <f>J23/J34</f>
        <v>#DIV/0!</v>
      </c>
      <c r="L23" s="365" t="e">
        <f>K23+K24</f>
        <v>#DIV/0!</v>
      </c>
      <c r="M23" s="170" t="e">
        <f>J23/J35</f>
        <v>#DIV/0!</v>
      </c>
      <c r="N23" s="364" t="e">
        <f>M23+M24</f>
        <v>#DIV/0!</v>
      </c>
      <c r="P23" s="232" t="s">
        <v>52</v>
      </c>
      <c r="Q23" s="169">
        <f>COUNTIFS('1. All Data'!$AA$3:$AA$131,"Value for Money council",'1. All Data'!$R$3:$R$131,"Fully Achieved")</f>
        <v>0</v>
      </c>
      <c r="R23" s="170" t="e">
        <f>Q23/Q34</f>
        <v>#DIV/0!</v>
      </c>
      <c r="S23" s="365" t="e">
        <f>R23+R24</f>
        <v>#DIV/0!</v>
      </c>
      <c r="T23" s="170" t="e">
        <f>Q23/Q35</f>
        <v>#DIV/0!</v>
      </c>
      <c r="U23" s="364" t="e">
        <f>T23+T24</f>
        <v>#DIV/0!</v>
      </c>
      <c r="W23" s="232" t="s">
        <v>52</v>
      </c>
      <c r="X23" s="169">
        <f>COUNTIFS('1. All Data'!$AA$3:$AA$131,"Value for Money council",'1. All Data'!$V$3:$V$131,"Fully Achieved")</f>
        <v>0</v>
      </c>
      <c r="Y23" s="170" t="e">
        <f>X23/X34</f>
        <v>#DIV/0!</v>
      </c>
      <c r="Z23" s="365" t="e">
        <f>Y23+Y24</f>
        <v>#DIV/0!</v>
      </c>
      <c r="AA23" s="170" t="e">
        <f>X23/X35</f>
        <v>#DIV/0!</v>
      </c>
      <c r="AB23" s="364" t="e">
        <f>AA23+AA24</f>
        <v>#DIV/0!</v>
      </c>
    </row>
    <row r="24" spans="2:28" ht="18.75" customHeight="1">
      <c r="B24" s="232" t="s">
        <v>34</v>
      </c>
      <c r="C24" s="169">
        <f>COUNTIFS('1. All Data'!$AA$3:$AA$131,"Value for Money Council",'1. All Data'!$H$3:$H$131,"On Track to be achieved")</f>
        <v>26</v>
      </c>
      <c r="D24" s="170">
        <f>C24/C34</f>
        <v>0.63414634146341464</v>
      </c>
      <c r="E24" s="365"/>
      <c r="F24" s="170">
        <f>C24/C35</f>
        <v>0.9285714285714286</v>
      </c>
      <c r="G24" s="381"/>
      <c r="I24" s="232" t="s">
        <v>34</v>
      </c>
      <c r="J24" s="169">
        <f>COUNTIFS('1. All Data'!$AA$3:$AA$131,"Value for Money council",'1. All Data'!$M$3:$M$131,"On Track to be achieved")</f>
        <v>0</v>
      </c>
      <c r="K24" s="170" t="e">
        <f>J24/J34</f>
        <v>#DIV/0!</v>
      </c>
      <c r="L24" s="365"/>
      <c r="M24" s="170" t="e">
        <f>J24/J35</f>
        <v>#DIV/0!</v>
      </c>
      <c r="N24" s="364"/>
      <c r="P24" s="232" t="s">
        <v>34</v>
      </c>
      <c r="Q24" s="169">
        <f>COUNTIFS('1. All Data'!$AA$3:$AA$131,"Value for Money council",'1. All Data'!$R$3:$R$131,"On Track to be achieved")</f>
        <v>0</v>
      </c>
      <c r="R24" s="170" t="e">
        <f>Q24/Q34</f>
        <v>#DIV/0!</v>
      </c>
      <c r="S24" s="365"/>
      <c r="T24" s="170" t="e">
        <f>Q24/Q35</f>
        <v>#DIV/0!</v>
      </c>
      <c r="U24" s="364"/>
      <c r="W24" s="232" t="s">
        <v>26</v>
      </c>
      <c r="X24" s="169">
        <f>COUNTIFS('1. All Data'!$AA$3:$AA$131,"Value for Money council",'1. All Data'!$V$3:$V$131,"Numerical Outturn Within 5% Tolerance")</f>
        <v>0</v>
      </c>
      <c r="Y24" s="170" t="e">
        <f>X24/X34</f>
        <v>#DIV/0!</v>
      </c>
      <c r="Z24" s="365"/>
      <c r="AA24" s="170" t="e">
        <f t="shared" ref="AA24:AA29" si="3">X24/$X$35</f>
        <v>#DIV/0!</v>
      </c>
      <c r="AB24" s="364"/>
    </row>
    <row r="25" spans="2:28" ht="21" customHeight="1">
      <c r="B25" s="366" t="s">
        <v>35</v>
      </c>
      <c r="C25" s="369">
        <f>COUNTIFS('1. All Data'!$AA$3:$AA$131,"Value for Money council",'1. All Data'!$H$3:$H$131,"In Danger of Falling Behind Target")</f>
        <v>0</v>
      </c>
      <c r="D25" s="372">
        <f>C25/C34</f>
        <v>0</v>
      </c>
      <c r="E25" s="372">
        <f>D25</f>
        <v>0</v>
      </c>
      <c r="F25" s="372">
        <f>C25/C35</f>
        <v>0</v>
      </c>
      <c r="G25" s="375">
        <f>F25</f>
        <v>0</v>
      </c>
      <c r="I25" s="366" t="s">
        <v>35</v>
      </c>
      <c r="J25" s="369">
        <f>COUNTIFS('1. All Data'!$AA$3:$AA$131,"Value for Money council",'1. All Data'!$M$3:$M$131,"In Danger of Falling Behind Target")</f>
        <v>0</v>
      </c>
      <c r="K25" s="372" t="e">
        <f>J25/J34</f>
        <v>#DIV/0!</v>
      </c>
      <c r="L25" s="372" t="e">
        <f>K25</f>
        <v>#DIV/0!</v>
      </c>
      <c r="M25" s="372" t="e">
        <f>J25/J35</f>
        <v>#DIV/0!</v>
      </c>
      <c r="N25" s="375" t="e">
        <f>M25</f>
        <v>#DIV/0!</v>
      </c>
      <c r="P25" s="366" t="s">
        <v>35</v>
      </c>
      <c r="Q25" s="369">
        <f>COUNTIFS('1. All Data'!$AA$3:$AA$131,"Value for Money council",'1. All Data'!$R$3:$R$131,"In Danger of Falling Behind Target")</f>
        <v>0</v>
      </c>
      <c r="R25" s="372" t="e">
        <f>Q25/Q34</f>
        <v>#DIV/0!</v>
      </c>
      <c r="S25" s="372" t="e">
        <f>R25</f>
        <v>#DIV/0!</v>
      </c>
      <c r="T25" s="372" t="e">
        <f>Q25/Q35</f>
        <v>#DIV/0!</v>
      </c>
      <c r="U25" s="375" t="e">
        <f>T25</f>
        <v>#DIV/0!</v>
      </c>
      <c r="W25" s="171" t="s">
        <v>27</v>
      </c>
      <c r="X25" s="172">
        <f>COUNTIFS('1. All Data'!$AA$3:$AA$131,"Value for Money council",'1. All Data'!$V$3:$V$131,"Numerical Outturn Within 10% Tolerance")</f>
        <v>0</v>
      </c>
      <c r="Y25" s="170" t="e">
        <f>X25/$X$34</f>
        <v>#DIV/0!</v>
      </c>
      <c r="Z25" s="365" t="e">
        <f>SUM(Y25:Y27)</f>
        <v>#DIV/0!</v>
      </c>
      <c r="AA25" s="170" t="e">
        <f t="shared" si="3"/>
        <v>#DIV/0!</v>
      </c>
      <c r="AB25" s="378" t="e">
        <f>SUM(AA25:AA27)</f>
        <v>#DIV/0!</v>
      </c>
    </row>
    <row r="26" spans="2:28" ht="20.25" customHeight="1">
      <c r="B26" s="367"/>
      <c r="C26" s="370"/>
      <c r="D26" s="373"/>
      <c r="E26" s="373"/>
      <c r="F26" s="373"/>
      <c r="G26" s="376"/>
      <c r="I26" s="367"/>
      <c r="J26" s="370"/>
      <c r="K26" s="373"/>
      <c r="L26" s="373"/>
      <c r="M26" s="373"/>
      <c r="N26" s="376"/>
      <c r="P26" s="367"/>
      <c r="Q26" s="370"/>
      <c r="R26" s="373"/>
      <c r="S26" s="373"/>
      <c r="T26" s="373"/>
      <c r="U26" s="376"/>
      <c r="W26" s="171" t="s">
        <v>28</v>
      </c>
      <c r="X26" s="172">
        <f>COUNTIFS('1. All Data'!$AA$3:$AA$131,"Value for Money council",'1. All Data'!$V$3:$V$131,"Target Partially Met")</f>
        <v>0</v>
      </c>
      <c r="Y26" s="170" t="e">
        <f>X26/$X$34</f>
        <v>#DIV/0!</v>
      </c>
      <c r="Z26" s="365"/>
      <c r="AA26" s="170" t="e">
        <f t="shared" si="3"/>
        <v>#DIV/0!</v>
      </c>
      <c r="AB26" s="378"/>
    </row>
    <row r="27" spans="2:28" ht="18.75" customHeight="1">
      <c r="B27" s="368"/>
      <c r="C27" s="371"/>
      <c r="D27" s="374"/>
      <c r="E27" s="374"/>
      <c r="F27" s="374"/>
      <c r="G27" s="377"/>
      <c r="I27" s="368"/>
      <c r="J27" s="371"/>
      <c r="K27" s="374"/>
      <c r="L27" s="374"/>
      <c r="M27" s="374"/>
      <c r="N27" s="377"/>
      <c r="P27" s="368"/>
      <c r="Q27" s="371"/>
      <c r="R27" s="374"/>
      <c r="S27" s="374"/>
      <c r="T27" s="374"/>
      <c r="U27" s="377"/>
      <c r="W27" s="171" t="s">
        <v>31</v>
      </c>
      <c r="X27" s="172">
        <f>COUNTIFS('1. All Data'!$AA$3:$AA$131,"Value for Money council",'1. All Data'!$V$3:$V$131,"Completion Date Within Reasonable Tolerance")</f>
        <v>0</v>
      </c>
      <c r="Y27" s="170" t="e">
        <f>X27/$X$34</f>
        <v>#DIV/0!</v>
      </c>
      <c r="Z27" s="365"/>
      <c r="AA27" s="170" t="e">
        <f t="shared" si="3"/>
        <v>#DIV/0!</v>
      </c>
      <c r="AB27" s="378"/>
    </row>
    <row r="28" spans="2:28" ht="20.25" customHeight="1">
      <c r="B28" s="173" t="s">
        <v>36</v>
      </c>
      <c r="C28" s="169">
        <f>COUNTIFS('1. All Data'!$AA$3:$AA$131,"Value for Money council",'1. All Data'!$H$3:$H$131,"Completed Behind Schedule")</f>
        <v>0</v>
      </c>
      <c r="D28" s="170">
        <f>C28/C34</f>
        <v>0</v>
      </c>
      <c r="E28" s="365">
        <f>D28+D29</f>
        <v>0</v>
      </c>
      <c r="F28" s="170">
        <f>C28/C35</f>
        <v>0</v>
      </c>
      <c r="G28" s="379">
        <f>F28+F29</f>
        <v>0</v>
      </c>
      <c r="I28" s="173" t="s">
        <v>36</v>
      </c>
      <c r="J28" s="169">
        <f>COUNTIFS('1. All Data'!$AA$3:$AA$131,"Value for Money council",'1. All Data'!$M$3:$M$131,"Completed Behind Schedule")</f>
        <v>0</v>
      </c>
      <c r="K28" s="170" t="e">
        <f>J28/J34</f>
        <v>#DIV/0!</v>
      </c>
      <c r="L28" s="365" t="e">
        <f>K28+K29</f>
        <v>#DIV/0!</v>
      </c>
      <c r="M28" s="170" t="e">
        <f>J28/J35</f>
        <v>#DIV/0!</v>
      </c>
      <c r="N28" s="379" t="e">
        <f>M28+M29</f>
        <v>#DIV/0!</v>
      </c>
      <c r="P28" s="173" t="s">
        <v>36</v>
      </c>
      <c r="Q28" s="169">
        <f>COUNTIFS('1. All Data'!$AA$3:$AA$131,"Value for Money council",'1. All Data'!$R$3:$R$131,"Completed Behind Schedule")</f>
        <v>0</v>
      </c>
      <c r="R28" s="170" t="e">
        <f>Q28/Q34</f>
        <v>#DIV/0!</v>
      </c>
      <c r="S28" s="365" t="e">
        <f>R28+R29</f>
        <v>#DIV/0!</v>
      </c>
      <c r="T28" s="170" t="e">
        <f>Q28/Q35</f>
        <v>#DIV/0!</v>
      </c>
      <c r="U28" s="379" t="e">
        <f>T28+T29</f>
        <v>#DIV/0!</v>
      </c>
      <c r="W28" s="173" t="s">
        <v>30</v>
      </c>
      <c r="X28" s="169">
        <f>COUNTIFS('1. All Data'!$AA$3:$AA$131,"Value for Money council",'1. All Data'!$V$3:$V$131,"Completed Significantly After Target Deadline")</f>
        <v>0</v>
      </c>
      <c r="Y28" s="170" t="e">
        <f>X28/$X$34</f>
        <v>#DIV/0!</v>
      </c>
      <c r="Z28" s="365" t="e">
        <f>SUM(Y28:Y29)</f>
        <v>#DIV/0!</v>
      </c>
      <c r="AA28" s="170" t="e">
        <f t="shared" si="3"/>
        <v>#DIV/0!</v>
      </c>
      <c r="AB28" s="379" t="e">
        <f>AA28+AA29</f>
        <v>#DIV/0!</v>
      </c>
    </row>
    <row r="29" spans="2:28" ht="20.25" customHeight="1">
      <c r="B29" s="173" t="s">
        <v>29</v>
      </c>
      <c r="C29" s="169">
        <f>COUNTIFS('1. All Data'!$AA$3:$AA$131,"Value for Money council",'1. All Data'!$H$3:$H$131,"Off Target")</f>
        <v>0</v>
      </c>
      <c r="D29" s="170">
        <f>C29/C34</f>
        <v>0</v>
      </c>
      <c r="E29" s="365"/>
      <c r="F29" s="170">
        <f>C29/C35</f>
        <v>0</v>
      </c>
      <c r="G29" s="379"/>
      <c r="I29" s="173" t="s">
        <v>29</v>
      </c>
      <c r="J29" s="169">
        <f>COUNTIFS('1. All Data'!$AA$3:$AA$131,"Value for Money council",'1. All Data'!$M$3:$M$131,"Off Target")</f>
        <v>0</v>
      </c>
      <c r="K29" s="170" t="e">
        <f>J29/J34</f>
        <v>#DIV/0!</v>
      </c>
      <c r="L29" s="365"/>
      <c r="M29" s="170" t="e">
        <f>J29/J35</f>
        <v>#DIV/0!</v>
      </c>
      <c r="N29" s="379"/>
      <c r="P29" s="173" t="s">
        <v>29</v>
      </c>
      <c r="Q29" s="169">
        <f>COUNTIFS('1. All Data'!$AA$3:$AA$131,"Value for Money council",'1. All Data'!$R$3:$R$131,"Off Target")</f>
        <v>0</v>
      </c>
      <c r="R29" s="170" t="e">
        <f>Q29/Q34</f>
        <v>#DIV/0!</v>
      </c>
      <c r="S29" s="365"/>
      <c r="T29" s="170" t="e">
        <f>Q29/Q35</f>
        <v>#DIV/0!</v>
      </c>
      <c r="U29" s="379"/>
      <c r="W29" s="173" t="s">
        <v>29</v>
      </c>
      <c r="X29" s="169">
        <f>COUNTIFS('1. All Data'!$AA$3:$AA$131,"Value for Money council",'1. All Data'!$V$3:$V$131,"Off Target")</f>
        <v>0</v>
      </c>
      <c r="Y29" s="170" t="e">
        <f>X29/$X$34</f>
        <v>#DIV/0!</v>
      </c>
      <c r="Z29" s="365"/>
      <c r="AA29" s="170" t="e">
        <f t="shared" si="3"/>
        <v>#DIV/0!</v>
      </c>
      <c r="AB29" s="379"/>
    </row>
    <row r="30" spans="2:28" ht="15" customHeight="1">
      <c r="B30" s="174" t="s">
        <v>53</v>
      </c>
      <c r="C30" s="169">
        <f>COUNTIFS('1. All Data'!$AA$3:$AA$131,"Value for Money council",'1. All Data'!$H$3:$H$131,"Not yet due")</f>
        <v>13</v>
      </c>
      <c r="D30" s="175">
        <f>C30/C34</f>
        <v>0.31707317073170732</v>
      </c>
      <c r="E30" s="175">
        <f>D30</f>
        <v>0.31707317073170732</v>
      </c>
      <c r="F30" s="176"/>
      <c r="G30" s="59"/>
      <c r="I30" s="174" t="s">
        <v>53</v>
      </c>
      <c r="J30" s="169">
        <f>COUNTIFS('1. All Data'!$AA$3:$AA$131,"Value for Money council",'1. All Data'!$M$3:$M$131,"Not yet due")</f>
        <v>0</v>
      </c>
      <c r="K30" s="175" t="e">
        <f>J30/J34</f>
        <v>#DIV/0!</v>
      </c>
      <c r="L30" s="175" t="e">
        <f>K30</f>
        <v>#DIV/0!</v>
      </c>
      <c r="M30" s="176"/>
      <c r="N30" s="59"/>
      <c r="P30" s="174" t="s">
        <v>53</v>
      </c>
      <c r="Q30" s="169">
        <f>COUNTIFS('1. All Data'!$AA$3:$AA$131,"Value for Money council",'1. All Data'!$R$3:$R$131,"Not yet due")</f>
        <v>0</v>
      </c>
      <c r="R30" s="175" t="e">
        <f>Q30/Q34</f>
        <v>#DIV/0!</v>
      </c>
      <c r="S30" s="175" t="e">
        <f>R30</f>
        <v>#DIV/0!</v>
      </c>
      <c r="T30" s="176"/>
      <c r="U30" s="59"/>
      <c r="W30" s="174" t="s">
        <v>53</v>
      </c>
      <c r="X30" s="169">
        <f>COUNTIFS('1. All Data'!$AA$3:$AA$131,"Value for Money council",'1. All Data'!$V$3:$V$131,"Not yet due")</f>
        <v>0</v>
      </c>
      <c r="Y30" s="170" t="e">
        <f t="shared" ref="Y30:Y33" si="4">X30/$X$34</f>
        <v>#DIV/0!</v>
      </c>
      <c r="Z30" s="170" t="e">
        <f>Y30</f>
        <v>#DIV/0!</v>
      </c>
      <c r="AA30" s="176"/>
      <c r="AB30" s="59"/>
    </row>
    <row r="31" spans="2:28" ht="15" customHeight="1">
      <c r="B31" s="174" t="s">
        <v>24</v>
      </c>
      <c r="C31" s="169">
        <f>COUNTIFS('1. All Data'!$AA$3:$AA$131,"Value for Money council",'1. All Data'!$H$3:$H$131,"update not provided")</f>
        <v>0</v>
      </c>
      <c r="D31" s="175">
        <f>C31/C34</f>
        <v>0</v>
      </c>
      <c r="E31" s="175">
        <f>D31</f>
        <v>0</v>
      </c>
      <c r="F31" s="176"/>
      <c r="G31" s="2"/>
      <c r="I31" s="174" t="s">
        <v>24</v>
      </c>
      <c r="J31" s="169">
        <f>COUNTIFS('1. All Data'!$AA$3:$AA$131,"Value for Money council",'1. All Data'!$M$3:$M$131,"update not provided")</f>
        <v>0</v>
      </c>
      <c r="K31" s="175" t="e">
        <f>J31/J34</f>
        <v>#DIV/0!</v>
      </c>
      <c r="L31" s="175" t="e">
        <f>K31</f>
        <v>#DIV/0!</v>
      </c>
      <c r="M31" s="176"/>
      <c r="N31" s="2"/>
      <c r="P31" s="174" t="s">
        <v>24</v>
      </c>
      <c r="Q31" s="169">
        <f>COUNTIFS('1. All Data'!$AA$3:$AA$131,"Value for Money council",'1. All Data'!$R$3:$R$131,"update not provided")</f>
        <v>0</v>
      </c>
      <c r="R31" s="175" t="e">
        <f>Q31/Q34</f>
        <v>#DIV/0!</v>
      </c>
      <c r="S31" s="175" t="e">
        <f>R31</f>
        <v>#DIV/0!</v>
      </c>
      <c r="T31" s="176"/>
      <c r="U31" s="2"/>
      <c r="W31" s="174" t="s">
        <v>24</v>
      </c>
      <c r="X31" s="169">
        <f>COUNTIFS('1. All Data'!$AA$3:$AA$131,"Value for Money council",'1. All Data'!$V$3:$V$131,"update not provided")</f>
        <v>0</v>
      </c>
      <c r="Y31" s="170" t="e">
        <f t="shared" si="4"/>
        <v>#DIV/0!</v>
      </c>
      <c r="Z31" s="170" t="e">
        <f t="shared" ref="Z31:Z33" si="5">Y31</f>
        <v>#DIV/0!</v>
      </c>
      <c r="AA31" s="176"/>
      <c r="AB31" s="2"/>
    </row>
    <row r="32" spans="2:28" ht="15.75" customHeight="1">
      <c r="B32" s="177" t="s">
        <v>32</v>
      </c>
      <c r="C32" s="169">
        <f>COUNTIFS('1. All Data'!$AA$3:$AA$131,"Value for Money council",'1. All Data'!$H$3:$H$131,"Deferred")</f>
        <v>0</v>
      </c>
      <c r="D32" s="178">
        <f>C32/C34</f>
        <v>0</v>
      </c>
      <c r="E32" s="178">
        <f>D32</f>
        <v>0</v>
      </c>
      <c r="F32" s="179"/>
      <c r="G32" s="59"/>
      <c r="I32" s="177" t="s">
        <v>32</v>
      </c>
      <c r="J32" s="169">
        <f>COUNTIFS('1. All Data'!$AA$3:$AA$131,"Value for Money council",'1. All Data'!$M$3:$M$131,"Deferred")</f>
        <v>0</v>
      </c>
      <c r="K32" s="178" t="e">
        <f>J32/J34</f>
        <v>#DIV/0!</v>
      </c>
      <c r="L32" s="178" t="e">
        <f>K32</f>
        <v>#DIV/0!</v>
      </c>
      <c r="M32" s="179"/>
      <c r="N32" s="59"/>
      <c r="P32" s="177" t="s">
        <v>32</v>
      </c>
      <c r="Q32" s="169">
        <f>COUNTIFS('1. All Data'!$AA$3:$AA$131,"Value for Money council",'1. All Data'!$R$3:$R$131,"Deferred")</f>
        <v>0</v>
      </c>
      <c r="R32" s="178" t="e">
        <f>Q32/Q34</f>
        <v>#DIV/0!</v>
      </c>
      <c r="S32" s="178" t="e">
        <f>R32</f>
        <v>#DIV/0!</v>
      </c>
      <c r="T32" s="179"/>
      <c r="U32" s="59"/>
      <c r="W32" s="177" t="s">
        <v>32</v>
      </c>
      <c r="X32" s="169">
        <f>COUNTIFS('1. All Data'!$AA$3:$AA$131,"Value for Money8 council",'1. All Data'!$V$3:$V$131,"Deferred")</f>
        <v>0</v>
      </c>
      <c r="Y32" s="170" t="e">
        <f t="shared" si="4"/>
        <v>#DIV/0!</v>
      </c>
      <c r="Z32" s="170" t="e">
        <f t="shared" si="5"/>
        <v>#DIV/0!</v>
      </c>
      <c r="AA32" s="179"/>
      <c r="AB32" s="59"/>
    </row>
    <row r="33" spans="2:30" ht="15.75" customHeight="1">
      <c r="B33" s="177" t="s">
        <v>33</v>
      </c>
      <c r="C33" s="169">
        <f>COUNTIFS('1. All Data'!$AA$3:$AA$131,"Value for Money council",'1. All Data'!$H$3:$H$131,"Deleted")</f>
        <v>0</v>
      </c>
      <c r="D33" s="178">
        <f>C33/C34</f>
        <v>0</v>
      </c>
      <c r="E33" s="178">
        <f>D33</f>
        <v>0</v>
      </c>
      <c r="F33" s="179"/>
      <c r="G33" s="3"/>
      <c r="I33" s="177" t="s">
        <v>33</v>
      </c>
      <c r="J33" s="169">
        <f>COUNTIFS('1. All Data'!$AA$3:$AA$131,"Value for Money council",'1. All Data'!$M$3:$M$131,"Deleted")</f>
        <v>0</v>
      </c>
      <c r="K33" s="178" t="e">
        <f>J33/J34</f>
        <v>#DIV/0!</v>
      </c>
      <c r="L33" s="178" t="e">
        <f>K33</f>
        <v>#DIV/0!</v>
      </c>
      <c r="M33" s="179"/>
      <c r="N33" s="3"/>
      <c r="P33" s="177" t="s">
        <v>33</v>
      </c>
      <c r="Q33" s="169">
        <f>COUNTIFS('1. All Data'!$AA$3:$AA$131,"Value for Money council",'1. All Data'!$R$3:$R$131,"Deleted")</f>
        <v>0</v>
      </c>
      <c r="R33" s="178" t="e">
        <f>Q33/Q34</f>
        <v>#DIV/0!</v>
      </c>
      <c r="S33" s="178" t="e">
        <f>R33</f>
        <v>#DIV/0!</v>
      </c>
      <c r="T33" s="179"/>
      <c r="U33" s="3"/>
      <c r="W33" s="177" t="s">
        <v>33</v>
      </c>
      <c r="X33" s="169">
        <f>COUNTIFS('1. All Data'!$AA$3:$AA$131,"Value for Money council",'1. All Data'!$V$3:$V$131,"Deleted")</f>
        <v>0</v>
      </c>
      <c r="Y33" s="170" t="e">
        <f t="shared" si="4"/>
        <v>#DIV/0!</v>
      </c>
      <c r="Z33" s="170" t="e">
        <f t="shared" si="5"/>
        <v>#DIV/0!</v>
      </c>
      <c r="AA33" s="179"/>
      <c r="AD33" s="3"/>
    </row>
    <row r="34" spans="2:30" ht="15.75" customHeight="1">
      <c r="B34" s="180" t="s">
        <v>55</v>
      </c>
      <c r="C34" s="181">
        <f>SUM(C23:C33)</f>
        <v>41</v>
      </c>
      <c r="D34" s="179"/>
      <c r="E34" s="179"/>
      <c r="F34" s="59"/>
      <c r="G34" s="59"/>
      <c r="I34" s="180" t="s">
        <v>55</v>
      </c>
      <c r="J34" s="181">
        <f>SUM(J23:J33)</f>
        <v>0</v>
      </c>
      <c r="K34" s="179"/>
      <c r="L34" s="179"/>
      <c r="M34" s="59"/>
      <c r="N34" s="59"/>
      <c r="P34" s="180" t="s">
        <v>55</v>
      </c>
      <c r="Q34" s="181">
        <f>SUM(Q23:Q33)</f>
        <v>0</v>
      </c>
      <c r="R34" s="179"/>
      <c r="S34" s="179"/>
      <c r="T34" s="59"/>
      <c r="U34" s="59"/>
      <c r="W34" s="180" t="s">
        <v>55</v>
      </c>
      <c r="X34" s="181">
        <f>SUM(X23:X33)</f>
        <v>0</v>
      </c>
      <c r="Y34" s="179"/>
      <c r="Z34" s="179"/>
      <c r="AA34" s="59"/>
      <c r="AB34" s="59"/>
    </row>
    <row r="35" spans="2:30" ht="15.75" customHeight="1">
      <c r="B35" s="180" t="s">
        <v>56</v>
      </c>
      <c r="C35" s="181">
        <f>C34-C33-C32-C31-C30</f>
        <v>28</v>
      </c>
      <c r="D35" s="59"/>
      <c r="E35" s="59"/>
      <c r="F35" s="59"/>
      <c r="G35" s="59"/>
      <c r="I35" s="180" t="s">
        <v>56</v>
      </c>
      <c r="J35" s="181">
        <f>J34-J33-J32-J31-J30</f>
        <v>0</v>
      </c>
      <c r="K35" s="59"/>
      <c r="L35" s="59"/>
      <c r="M35" s="59"/>
      <c r="N35" s="59"/>
      <c r="P35" s="180" t="s">
        <v>56</v>
      </c>
      <c r="Q35" s="181">
        <f>Q34-Q33-Q32-Q31-Q30</f>
        <v>0</v>
      </c>
      <c r="R35" s="59"/>
      <c r="S35" s="59"/>
      <c r="T35" s="59"/>
      <c r="U35" s="59"/>
      <c r="W35" s="180" t="s">
        <v>56</v>
      </c>
      <c r="X35" s="181">
        <f>X34-X33-X32-X31-X30</f>
        <v>0</v>
      </c>
      <c r="Y35" s="59"/>
      <c r="Z35" s="59"/>
      <c r="AA35" s="59"/>
      <c r="AB35" s="59"/>
    </row>
    <row r="36" spans="2:30" ht="15.75" customHeight="1">
      <c r="W36" s="188"/>
      <c r="X36" s="167"/>
      <c r="Y36" s="167"/>
      <c r="Z36" s="167"/>
      <c r="AA36" s="59"/>
      <c r="AB36" s="189"/>
    </row>
    <row r="37" spans="2:30" ht="15.75" customHeight="1"/>
    <row r="38" spans="2:30" s="168" customFormat="1" ht="15.75" customHeight="1">
      <c r="B38" s="190"/>
      <c r="C38" s="167"/>
      <c r="D38" s="167"/>
      <c r="E38" s="167"/>
      <c r="F38" s="59"/>
      <c r="G38" s="167"/>
      <c r="H38" s="167"/>
      <c r="I38" s="190"/>
      <c r="J38" s="167"/>
      <c r="K38" s="167"/>
      <c r="L38" s="167"/>
      <c r="M38" s="59"/>
      <c r="N38" s="167"/>
      <c r="O38" s="167"/>
      <c r="P38" s="190"/>
      <c r="Q38" s="167"/>
      <c r="R38" s="167"/>
      <c r="S38" s="167"/>
      <c r="T38" s="59"/>
      <c r="U38" s="167"/>
      <c r="V38" s="167"/>
      <c r="W38" s="167"/>
      <c r="X38" s="167"/>
      <c r="Y38" s="167"/>
      <c r="Z38" s="167"/>
      <c r="AA38" s="167"/>
      <c r="AB38" s="189"/>
    </row>
    <row r="39" spans="2:30" ht="15.75" customHeight="1">
      <c r="B39" s="191" t="s">
        <v>58</v>
      </c>
      <c r="C39" s="192"/>
      <c r="D39" s="192"/>
      <c r="E39" s="192"/>
      <c r="F39" s="193"/>
      <c r="G39" s="194"/>
      <c r="I39" s="191" t="s">
        <v>58</v>
      </c>
      <c r="J39" s="192"/>
      <c r="K39" s="192"/>
      <c r="L39" s="192"/>
      <c r="M39" s="193"/>
      <c r="N39" s="194"/>
      <c r="P39" s="191" t="s">
        <v>58</v>
      </c>
      <c r="Q39" s="192"/>
      <c r="R39" s="192"/>
      <c r="S39" s="192"/>
      <c r="T39" s="193"/>
      <c r="U39" s="194"/>
      <c r="W39" s="191" t="s">
        <v>58</v>
      </c>
      <c r="X39" s="164"/>
      <c r="Y39" s="164"/>
      <c r="Z39" s="164"/>
      <c r="AA39" s="164"/>
      <c r="AB39" s="165"/>
    </row>
    <row r="40" spans="2:30" ht="36" customHeight="1">
      <c r="B40" s="166" t="s">
        <v>46</v>
      </c>
      <c r="C40" s="166" t="s">
        <v>47</v>
      </c>
      <c r="D40" s="166" t="s">
        <v>48</v>
      </c>
      <c r="E40" s="166" t="s">
        <v>49</v>
      </c>
      <c r="F40" s="166" t="s">
        <v>50</v>
      </c>
      <c r="G40" s="166" t="s">
        <v>51</v>
      </c>
      <c r="I40" s="166" t="s">
        <v>46</v>
      </c>
      <c r="J40" s="166" t="s">
        <v>47</v>
      </c>
      <c r="K40" s="166" t="s">
        <v>48</v>
      </c>
      <c r="L40" s="166" t="s">
        <v>49</v>
      </c>
      <c r="M40" s="166" t="s">
        <v>50</v>
      </c>
      <c r="N40" s="166" t="s">
        <v>51</v>
      </c>
      <c r="P40" s="166" t="s">
        <v>46</v>
      </c>
      <c r="Q40" s="166" t="s">
        <v>47</v>
      </c>
      <c r="R40" s="166" t="s">
        <v>48</v>
      </c>
      <c r="S40" s="166" t="s">
        <v>49</v>
      </c>
      <c r="T40" s="166" t="s">
        <v>50</v>
      </c>
      <c r="U40" s="166" t="s">
        <v>51</v>
      </c>
      <c r="W40" s="166" t="s">
        <v>46</v>
      </c>
      <c r="X40" s="166" t="s">
        <v>47</v>
      </c>
      <c r="Y40" s="166" t="s">
        <v>48</v>
      </c>
      <c r="Z40" s="166" t="s">
        <v>49</v>
      </c>
      <c r="AA40" s="166" t="s">
        <v>50</v>
      </c>
      <c r="AB40" s="166" t="s">
        <v>51</v>
      </c>
    </row>
    <row r="41" spans="2:30" ht="18.75" customHeight="1">
      <c r="B41" s="232" t="s">
        <v>52</v>
      </c>
      <c r="C41" s="169">
        <f>COUNTIFS('1. All Data'!$AA$3:$AA$131,"Environment and Health &amp; Wellbeing",'1. All Data'!$H$3:$H$131,"Fully Achieved")</f>
        <v>4</v>
      </c>
      <c r="D41" s="170">
        <f>C41/C52</f>
        <v>8.6956521739130432E-2</v>
      </c>
      <c r="E41" s="365">
        <f>D41+D42</f>
        <v>0.71739130434782616</v>
      </c>
      <c r="F41" s="170">
        <f>C41/C53</f>
        <v>0.12121212121212122</v>
      </c>
      <c r="G41" s="364">
        <f>F41+F42</f>
        <v>1</v>
      </c>
      <c r="I41" s="232" t="s">
        <v>52</v>
      </c>
      <c r="J41" s="169">
        <f>COUNTIFS('1. All Data'!$AA$3:$AA$131,"Environment and Health &amp; Wellbeing",'1. All Data'!$M$3:$M$131,"Fully Achieved")</f>
        <v>0</v>
      </c>
      <c r="K41" s="170" t="e">
        <f>J41/J52</f>
        <v>#DIV/0!</v>
      </c>
      <c r="L41" s="365" t="e">
        <f>K41+K42</f>
        <v>#DIV/0!</v>
      </c>
      <c r="M41" s="170" t="e">
        <f>J41/J53</f>
        <v>#DIV/0!</v>
      </c>
      <c r="N41" s="364" t="e">
        <f>M41+M42</f>
        <v>#DIV/0!</v>
      </c>
      <c r="P41" s="232" t="s">
        <v>52</v>
      </c>
      <c r="Q41" s="169">
        <f>COUNTIFS('1. All Data'!$AA$3:$AA$131,"Environment and Health &amp; Wellbeing",'1. All Data'!$R$3:$R$131,"Fully Achieved")</f>
        <v>0</v>
      </c>
      <c r="R41" s="170" t="e">
        <f>Q41/Q52</f>
        <v>#DIV/0!</v>
      </c>
      <c r="S41" s="365" t="e">
        <f>R41+R42</f>
        <v>#DIV/0!</v>
      </c>
      <c r="T41" s="170" t="e">
        <f>Q41/Q53</f>
        <v>#DIV/0!</v>
      </c>
      <c r="U41" s="364" t="e">
        <f>T41+T42</f>
        <v>#DIV/0!</v>
      </c>
      <c r="W41" s="232" t="s">
        <v>52</v>
      </c>
      <c r="X41" s="169">
        <f>COUNTIFS('1. All Data'!$AA$3:$AA$131,"Environment and Health &amp; Wellbeing",'1. All Data'!$V$3:$V$131,"Fully Achieved")</f>
        <v>0</v>
      </c>
      <c r="Y41" s="170" t="e">
        <f>X41/X52</f>
        <v>#DIV/0!</v>
      </c>
      <c r="Z41" s="365" t="e">
        <f>Y41+Y42</f>
        <v>#DIV/0!</v>
      </c>
      <c r="AA41" s="170" t="e">
        <f>X41/X53</f>
        <v>#DIV/0!</v>
      </c>
      <c r="AB41" s="364" t="e">
        <f>AA41+AA42</f>
        <v>#DIV/0!</v>
      </c>
    </row>
    <row r="42" spans="2:30" ht="18.75" customHeight="1">
      <c r="B42" s="232" t="s">
        <v>34</v>
      </c>
      <c r="C42" s="169">
        <f>COUNTIFS('1. All Data'!$AA$3:$AA$131,"Environment and Health &amp; Wellbeing",'1. All Data'!$H$3:$H$131,"On Track to be achieved")</f>
        <v>29</v>
      </c>
      <c r="D42" s="170">
        <f>C42/C52</f>
        <v>0.63043478260869568</v>
      </c>
      <c r="E42" s="365"/>
      <c r="F42" s="170">
        <f>C42/C53</f>
        <v>0.87878787878787878</v>
      </c>
      <c r="G42" s="364"/>
      <c r="I42" s="232" t="s">
        <v>34</v>
      </c>
      <c r="J42" s="169">
        <f>COUNTIFS('1. All Data'!$AA$3:$AA$131,"Environment and Health &amp; Wellbeing",'1. All Data'!$M$3:$M$131,"On Track to be achieved")</f>
        <v>0</v>
      </c>
      <c r="K42" s="170" t="e">
        <f>J42/J52</f>
        <v>#DIV/0!</v>
      </c>
      <c r="L42" s="365"/>
      <c r="M42" s="170" t="e">
        <f>J42/J53</f>
        <v>#DIV/0!</v>
      </c>
      <c r="N42" s="364"/>
      <c r="P42" s="232" t="s">
        <v>34</v>
      </c>
      <c r="Q42" s="169">
        <f>COUNTIFS('1. All Data'!$AA$3:$AA$131,"Environment and Health &amp; Wellbeing",'1. All Data'!$R$3:$R$131,"On Track to be achieved")</f>
        <v>0</v>
      </c>
      <c r="R42" s="170" t="e">
        <f>Q42/Q52</f>
        <v>#DIV/0!</v>
      </c>
      <c r="S42" s="365"/>
      <c r="T42" s="170" t="e">
        <f>Q42/Q53</f>
        <v>#DIV/0!</v>
      </c>
      <c r="U42" s="364"/>
      <c r="W42" s="232" t="s">
        <v>26</v>
      </c>
      <c r="X42" s="169">
        <f>COUNTIFS('1. All Data'!$AA$3:$AA$131,"Environment and Health &amp; Wellbeing",'1. All Data'!$V$3:$V$131,"Numerical Outturn Within 5% Tolerance")</f>
        <v>0</v>
      </c>
      <c r="Y42" s="170" t="e">
        <f>X42/X52</f>
        <v>#DIV/0!</v>
      </c>
      <c r="Z42" s="365"/>
      <c r="AA42" s="170" t="e">
        <f>X42/X53</f>
        <v>#DIV/0!</v>
      </c>
      <c r="AB42" s="364"/>
    </row>
    <row r="43" spans="2:30" ht="19.5" customHeight="1">
      <c r="B43" s="366" t="s">
        <v>35</v>
      </c>
      <c r="C43" s="369">
        <f>COUNTIFS('1. All Data'!$AA$3:$AA$131,"Environment and Health &amp; Wellbeing",'1. All Data'!$H$3:$H$131,"In Danger of Falling Behind Target")</f>
        <v>0</v>
      </c>
      <c r="D43" s="372">
        <f>C43/C52</f>
        <v>0</v>
      </c>
      <c r="E43" s="372">
        <f>D43</f>
        <v>0</v>
      </c>
      <c r="F43" s="372">
        <f>C43/C53</f>
        <v>0</v>
      </c>
      <c r="G43" s="375">
        <f>F43</f>
        <v>0</v>
      </c>
      <c r="I43" s="366" t="s">
        <v>35</v>
      </c>
      <c r="J43" s="369">
        <f>COUNTIFS('1. All Data'!$AA$3:$AA$131,"Environment and Health &amp; Wellbeing",'1. All Data'!$M$3:$M$131,"In Danger of Falling Behind Target")</f>
        <v>0</v>
      </c>
      <c r="K43" s="372" t="e">
        <f>J43/J52</f>
        <v>#DIV/0!</v>
      </c>
      <c r="L43" s="372" t="e">
        <f>K43</f>
        <v>#DIV/0!</v>
      </c>
      <c r="M43" s="372" t="e">
        <f>J43/J53</f>
        <v>#DIV/0!</v>
      </c>
      <c r="N43" s="375" t="e">
        <f>M43</f>
        <v>#DIV/0!</v>
      </c>
      <c r="P43" s="366" t="s">
        <v>35</v>
      </c>
      <c r="Q43" s="369">
        <f>COUNTIFS('1. All Data'!$AA$3:$AA$131,"Environment and Health &amp; Wellbeing",'1. All Data'!$R$3:$R$131,"In Danger of Falling Behind Target")</f>
        <v>0</v>
      </c>
      <c r="R43" s="372" t="e">
        <f>Q43/Q52</f>
        <v>#DIV/0!</v>
      </c>
      <c r="S43" s="372" t="e">
        <f>R43</f>
        <v>#DIV/0!</v>
      </c>
      <c r="T43" s="372" t="e">
        <f>Q43/Q53</f>
        <v>#DIV/0!</v>
      </c>
      <c r="U43" s="375" t="e">
        <f>T43</f>
        <v>#DIV/0!</v>
      </c>
      <c r="W43" s="171" t="s">
        <v>27</v>
      </c>
      <c r="X43" s="172">
        <f>COUNTIFS('1. All Data'!$AA$3:$AA$131,"Environment and Health &amp; Wellbeing",'1. All Data'!$V$3:$V$131,"Numerical Outturn Within 10% Tolerance")</f>
        <v>0</v>
      </c>
      <c r="Y43" s="170" t="e">
        <f>X43/X52</f>
        <v>#DIV/0!</v>
      </c>
      <c r="Z43" s="365" t="e">
        <f>SUM(Y43:Y45)</f>
        <v>#DIV/0!</v>
      </c>
      <c r="AA43" s="170" t="e">
        <f>X43/X53</f>
        <v>#DIV/0!</v>
      </c>
      <c r="AB43" s="378" t="e">
        <f>SUM(AA43:AA45)</f>
        <v>#DIV/0!</v>
      </c>
    </row>
    <row r="44" spans="2:30" ht="19.5" customHeight="1">
      <c r="B44" s="367"/>
      <c r="C44" s="370"/>
      <c r="D44" s="373"/>
      <c r="E44" s="373"/>
      <c r="F44" s="373"/>
      <c r="G44" s="376"/>
      <c r="I44" s="367"/>
      <c r="J44" s="370"/>
      <c r="K44" s="373"/>
      <c r="L44" s="373"/>
      <c r="M44" s="373"/>
      <c r="N44" s="376"/>
      <c r="P44" s="367"/>
      <c r="Q44" s="370"/>
      <c r="R44" s="373"/>
      <c r="S44" s="373"/>
      <c r="T44" s="373"/>
      <c r="U44" s="376"/>
      <c r="W44" s="171" t="s">
        <v>28</v>
      </c>
      <c r="X44" s="172">
        <f>COUNTIFS('1. All Data'!$AA$3:$AA$131,"Environment and Health &amp; Wellbeing",'1. All Data'!$V$3:$V$131,"Target Partially Met")</f>
        <v>0</v>
      </c>
      <c r="Y44" s="170" t="e">
        <f>X44/X52</f>
        <v>#DIV/0!</v>
      </c>
      <c r="Z44" s="365"/>
      <c r="AA44" s="170" t="e">
        <f>X44/X53</f>
        <v>#DIV/0!</v>
      </c>
      <c r="AB44" s="378"/>
    </row>
    <row r="45" spans="2:30" ht="19.5" customHeight="1">
      <c r="B45" s="368"/>
      <c r="C45" s="371"/>
      <c r="D45" s="374"/>
      <c r="E45" s="374"/>
      <c r="F45" s="374"/>
      <c r="G45" s="377"/>
      <c r="I45" s="368"/>
      <c r="J45" s="371"/>
      <c r="K45" s="374"/>
      <c r="L45" s="374"/>
      <c r="M45" s="374"/>
      <c r="N45" s="377"/>
      <c r="P45" s="368"/>
      <c r="Q45" s="371"/>
      <c r="R45" s="374"/>
      <c r="S45" s="374"/>
      <c r="T45" s="374"/>
      <c r="U45" s="377"/>
      <c r="W45" s="171" t="s">
        <v>31</v>
      </c>
      <c r="X45" s="172">
        <f>COUNTIFS('1. All Data'!$AA$3:$AA$131,"Environment and Health &amp; Wellbeing",'1. All Data'!$V$3:$V$131,"Completion Date Within Reasonable Tolerance")</f>
        <v>0</v>
      </c>
      <c r="Y45" s="170" t="e">
        <f>X45/X52</f>
        <v>#DIV/0!</v>
      </c>
      <c r="Z45" s="365"/>
      <c r="AA45" s="170" t="e">
        <f>X45/X53</f>
        <v>#DIV/0!</v>
      </c>
      <c r="AB45" s="378"/>
    </row>
    <row r="46" spans="2:30" ht="22.5" customHeight="1">
      <c r="B46" s="173" t="s">
        <v>36</v>
      </c>
      <c r="C46" s="169">
        <f>COUNTIFS('1. All Data'!$AA$3:$AA$131,"Environment and Health &amp; Wellbeing",'1. All Data'!$H$3:$H$131,"Completed Behind Schedule")</f>
        <v>0</v>
      </c>
      <c r="D46" s="170">
        <f>C46/C52</f>
        <v>0</v>
      </c>
      <c r="E46" s="365">
        <f>D46+D47</f>
        <v>0</v>
      </c>
      <c r="F46" s="170">
        <f>C46/C53</f>
        <v>0</v>
      </c>
      <c r="G46" s="379">
        <f>F46+F47</f>
        <v>0</v>
      </c>
      <c r="I46" s="173" t="s">
        <v>36</v>
      </c>
      <c r="J46" s="169">
        <f>COUNTIFS('1. All Data'!$AA$3:$AA$131,"Environment and Health &amp; Wellbeing",'1. All Data'!$M$3:$M$131,"Completed Behind Schedule")</f>
        <v>0</v>
      </c>
      <c r="K46" s="170" t="e">
        <f>J46/J52</f>
        <v>#DIV/0!</v>
      </c>
      <c r="L46" s="365" t="e">
        <f>K46+K47</f>
        <v>#DIV/0!</v>
      </c>
      <c r="M46" s="170" t="e">
        <f>J46/J53</f>
        <v>#DIV/0!</v>
      </c>
      <c r="N46" s="379" t="e">
        <f>M46+M47</f>
        <v>#DIV/0!</v>
      </c>
      <c r="P46" s="173" t="s">
        <v>36</v>
      </c>
      <c r="Q46" s="169">
        <f>COUNTIFS('1. All Data'!$AA$3:$AA$131,"Environment and Health &amp; Wellbeing",'1. All Data'!$R$3:$R$131,"Completed Behind Schedule")</f>
        <v>0</v>
      </c>
      <c r="R46" s="170" t="e">
        <f>Q46/Q52</f>
        <v>#DIV/0!</v>
      </c>
      <c r="S46" s="365" t="e">
        <f>R46+R47</f>
        <v>#DIV/0!</v>
      </c>
      <c r="T46" s="170" t="e">
        <f>Q46/Q53</f>
        <v>#DIV/0!</v>
      </c>
      <c r="U46" s="379" t="e">
        <f>T46+T47</f>
        <v>#DIV/0!</v>
      </c>
      <c r="W46" s="173" t="s">
        <v>30</v>
      </c>
      <c r="X46" s="169">
        <f>COUNTIFS('1. All Data'!$AA$3:$AA$131,"Environment and Health &amp; Wellbeing",'1. All Data'!$V$3:$V$131,"Completed Significantly After Target Deadline")</f>
        <v>0</v>
      </c>
      <c r="Y46" s="170" t="e">
        <f>X46/X52</f>
        <v>#DIV/0!</v>
      </c>
      <c r="Z46" s="365" t="e">
        <f>SUM(Y46:Y47)</f>
        <v>#DIV/0!</v>
      </c>
      <c r="AA46" s="170" t="e">
        <f>X46/X53</f>
        <v>#DIV/0!</v>
      </c>
      <c r="AB46" s="379" t="e">
        <f>AA46+AA47</f>
        <v>#DIV/0!</v>
      </c>
    </row>
    <row r="47" spans="2:30" ht="22.5" customHeight="1">
      <c r="B47" s="173" t="s">
        <v>29</v>
      </c>
      <c r="C47" s="169">
        <f>COUNTIFS('1. All Data'!$AA$3:$AA$131,"Environment and Health &amp; Wellbeing",'1. All Data'!$H$3:$H$131,"Off Target")</f>
        <v>0</v>
      </c>
      <c r="D47" s="170">
        <f>C47/C52</f>
        <v>0</v>
      </c>
      <c r="E47" s="365"/>
      <c r="F47" s="170">
        <f>C47/C53</f>
        <v>0</v>
      </c>
      <c r="G47" s="379"/>
      <c r="I47" s="173" t="s">
        <v>29</v>
      </c>
      <c r="J47" s="169">
        <f>COUNTIFS('1. All Data'!$AA$3:$AA$131,"Environment and Health &amp; Wellbeing",'1. All Data'!$M$3:$M$131,"Off Target")</f>
        <v>0</v>
      </c>
      <c r="K47" s="170" t="e">
        <f>J47/J52</f>
        <v>#DIV/0!</v>
      </c>
      <c r="L47" s="365"/>
      <c r="M47" s="170" t="e">
        <f>J47/J53</f>
        <v>#DIV/0!</v>
      </c>
      <c r="N47" s="379"/>
      <c r="P47" s="173" t="s">
        <v>29</v>
      </c>
      <c r="Q47" s="169">
        <f>COUNTIFS('1. All Data'!$AA$3:$AA$131,"Environment and Health &amp; Wellbeing",'1. All Data'!$R$3:$R$131,"Off Target")</f>
        <v>0</v>
      </c>
      <c r="R47" s="170" t="e">
        <f>Q47/Q52</f>
        <v>#DIV/0!</v>
      </c>
      <c r="S47" s="365"/>
      <c r="T47" s="170" t="e">
        <f>Q47/Q53</f>
        <v>#DIV/0!</v>
      </c>
      <c r="U47" s="379"/>
      <c r="W47" s="173" t="s">
        <v>29</v>
      </c>
      <c r="X47" s="169">
        <f>COUNTIFS('1. All Data'!$AA$3:$AA$131,"Environment and Health &amp; Wellbeing",'1. All Data'!$V$3:$V$131,"Off Target")</f>
        <v>0</v>
      </c>
      <c r="Y47" s="170" t="e">
        <f>X47/X52</f>
        <v>#DIV/0!</v>
      </c>
      <c r="Z47" s="365"/>
      <c r="AA47" s="170" t="e">
        <f>X47/X53</f>
        <v>#DIV/0!</v>
      </c>
      <c r="AB47" s="379"/>
    </row>
    <row r="48" spans="2:30" ht="15.75" customHeight="1">
      <c r="B48" s="174" t="s">
        <v>53</v>
      </c>
      <c r="C48" s="169">
        <f>COUNTIFS('1. All Data'!$AA$3:$AA$131,"Environment and Health &amp; Wellbeing",'1. All Data'!$H$3:$H$131,"Not yet due")</f>
        <v>13</v>
      </c>
      <c r="D48" s="175">
        <f>C48/C52</f>
        <v>0.28260869565217389</v>
      </c>
      <c r="E48" s="175">
        <f>D48</f>
        <v>0.28260869565217389</v>
      </c>
      <c r="F48" s="176"/>
      <c r="G48" s="59"/>
      <c r="I48" s="174" t="s">
        <v>53</v>
      </c>
      <c r="J48" s="169">
        <f>COUNTIFS('1. All Data'!$AA$3:$AA$131,"Environment and Health &amp; Wellbeing",'1. All Data'!$M$3:$M$131,"Not yet due")</f>
        <v>0</v>
      </c>
      <c r="K48" s="175" t="e">
        <f>J48/J52</f>
        <v>#DIV/0!</v>
      </c>
      <c r="L48" s="175" t="e">
        <f>K48</f>
        <v>#DIV/0!</v>
      </c>
      <c r="M48" s="176"/>
      <c r="N48" s="59"/>
      <c r="P48" s="174" t="s">
        <v>53</v>
      </c>
      <c r="Q48" s="169">
        <f>COUNTIFS('1. All Data'!$AA$3:$AA$131,"Environment and Health &amp; Wellbeing",'1. All Data'!$R$3:$R$131,"Not yet due")</f>
        <v>0</v>
      </c>
      <c r="R48" s="175" t="e">
        <f>Q48/Q52</f>
        <v>#DIV/0!</v>
      </c>
      <c r="S48" s="175" t="e">
        <f>R48</f>
        <v>#DIV/0!</v>
      </c>
      <c r="T48" s="176"/>
      <c r="U48" s="59"/>
      <c r="W48" s="174" t="s">
        <v>53</v>
      </c>
      <c r="X48" s="169">
        <f>COUNTIFS('1. All Data'!$AA$3:$AA$131,"Environment and Health &amp; Wellbeing",'1. All Data'!$V$3:$V$131,"Not yet due")</f>
        <v>0</v>
      </c>
      <c r="Y48" s="170" t="e">
        <f>X48/X52</f>
        <v>#DIV/0!</v>
      </c>
      <c r="Z48" s="170" t="e">
        <f>Y48</f>
        <v>#DIV/0!</v>
      </c>
      <c r="AA48" s="176"/>
      <c r="AB48" s="59"/>
    </row>
    <row r="49" spans="2:30" ht="15.75" customHeight="1">
      <c r="B49" s="174" t="s">
        <v>24</v>
      </c>
      <c r="C49" s="169">
        <f>COUNTIFS('1. All Data'!$AA$3:$AA$131,"Environment and Health &amp; Wellbeing",'1. All Data'!$H$3:$H$131,"update not provided")</f>
        <v>0</v>
      </c>
      <c r="D49" s="175">
        <f>C49/C52</f>
        <v>0</v>
      </c>
      <c r="E49" s="175">
        <f>D49</f>
        <v>0</v>
      </c>
      <c r="F49" s="176"/>
      <c r="G49" s="2"/>
      <c r="I49" s="174" t="s">
        <v>24</v>
      </c>
      <c r="J49" s="169">
        <f>COUNTIFS('1. All Data'!$AA$3:$AA$131,"Environment and Health &amp; Wellbeing",'1. All Data'!$M$3:$M$131,"update not provided")</f>
        <v>0</v>
      </c>
      <c r="K49" s="175" t="e">
        <f>J49/J52</f>
        <v>#DIV/0!</v>
      </c>
      <c r="L49" s="175" t="e">
        <f>K49</f>
        <v>#DIV/0!</v>
      </c>
      <c r="M49" s="176"/>
      <c r="N49" s="2"/>
      <c r="P49" s="174" t="s">
        <v>24</v>
      </c>
      <c r="Q49" s="169">
        <f>COUNTIFS('1. All Data'!$AA$3:$AA$131,"Environment and Health &amp; Wellbeing",'1. All Data'!$R$3:$R$131,"update not provided")</f>
        <v>0</v>
      </c>
      <c r="R49" s="175" t="e">
        <f>Q49/Q52</f>
        <v>#DIV/0!</v>
      </c>
      <c r="S49" s="175" t="e">
        <f>R49</f>
        <v>#DIV/0!</v>
      </c>
      <c r="T49" s="176"/>
      <c r="U49" s="2"/>
      <c r="W49" s="174" t="s">
        <v>24</v>
      </c>
      <c r="X49" s="169">
        <f>COUNTIFS('1. All Data'!$AA$3:$AA$131,"Environment and health &amp; wellbeing",'1. All Data'!$V$3:$V$131,"update not provided")</f>
        <v>0</v>
      </c>
      <c r="Y49" s="170" t="e">
        <f>X49/X52</f>
        <v>#DIV/0!</v>
      </c>
      <c r="Z49" s="170" t="e">
        <f t="shared" ref="Z49:Z51" si="6">Y49</f>
        <v>#DIV/0!</v>
      </c>
      <c r="AA49" s="176"/>
      <c r="AB49" s="2"/>
    </row>
    <row r="50" spans="2:30" ht="15.75" customHeight="1">
      <c r="B50" s="177" t="s">
        <v>32</v>
      </c>
      <c r="C50" s="169">
        <f>COUNTIFS('1. All Data'!$AA$3:$AA$131,"Environment and Health &amp; Wellbeing",'1. All Data'!$H$3:$H$131,"Deferred")</f>
        <v>0</v>
      </c>
      <c r="D50" s="178">
        <f>C50/C52</f>
        <v>0</v>
      </c>
      <c r="E50" s="178">
        <f>D50</f>
        <v>0</v>
      </c>
      <c r="F50" s="179"/>
      <c r="G50" s="59"/>
      <c r="I50" s="177" t="s">
        <v>32</v>
      </c>
      <c r="J50" s="169">
        <f>COUNTIFS('1. All Data'!$AA$3:$AA$131,"Environment and Health &amp; Wellbeing",'1. All Data'!$M$3:$M$131,"Deferred")</f>
        <v>0</v>
      </c>
      <c r="K50" s="178" t="e">
        <f>J50/J52</f>
        <v>#DIV/0!</v>
      </c>
      <c r="L50" s="178" t="e">
        <f>K50</f>
        <v>#DIV/0!</v>
      </c>
      <c r="M50" s="179"/>
      <c r="N50" s="59"/>
      <c r="P50" s="177" t="s">
        <v>32</v>
      </c>
      <c r="Q50" s="169">
        <f>COUNTIFS('1. All Data'!$AA$3:$AA$131,"Environment and Health &amp; Wellbeing",'1. All Data'!$R$3:$R$131,"Deferred")</f>
        <v>0</v>
      </c>
      <c r="R50" s="178" t="e">
        <f>Q50/Q52</f>
        <v>#DIV/0!</v>
      </c>
      <c r="S50" s="178" t="e">
        <f>R50</f>
        <v>#DIV/0!</v>
      </c>
      <c r="T50" s="179"/>
      <c r="U50" s="59"/>
      <c r="W50" s="177" t="s">
        <v>32</v>
      </c>
      <c r="X50" s="169">
        <f>COUNTIFS('1. All Data'!$AA$3:$AA$131,"Environment and Health &amp; Wellbeing",'1. All Data'!$V$3:$V$131,"Deferred")</f>
        <v>0</v>
      </c>
      <c r="Y50" s="170" t="e">
        <f>X50/X52</f>
        <v>#DIV/0!</v>
      </c>
      <c r="Z50" s="170" t="e">
        <f t="shared" si="6"/>
        <v>#DIV/0!</v>
      </c>
      <c r="AA50" s="179"/>
      <c r="AB50" s="59"/>
    </row>
    <row r="51" spans="2:30" ht="15.75" customHeight="1">
      <c r="B51" s="177" t="s">
        <v>33</v>
      </c>
      <c r="C51" s="195">
        <f>COUNTIFS('1. All Data'!$AA$3:$AA$131,"Environment and Health &amp; Wellbeing",'1. All Data'!$H$3:$H$131,"Deleted")</f>
        <v>0</v>
      </c>
      <c r="D51" s="178">
        <f>C51/C52</f>
        <v>0</v>
      </c>
      <c r="E51" s="178">
        <f>D51</f>
        <v>0</v>
      </c>
      <c r="F51" s="179"/>
      <c r="G51" s="3"/>
      <c r="I51" s="177" t="s">
        <v>33</v>
      </c>
      <c r="J51" s="195">
        <f>COUNTIFS('1. All Data'!$AA$3:$AA$131,"Environment and Health &amp; Wellbeing",'1. All Data'!$M$3:$M$131,"Deleted")</f>
        <v>0</v>
      </c>
      <c r="K51" s="178" t="e">
        <f>J51/J52</f>
        <v>#DIV/0!</v>
      </c>
      <c r="L51" s="178" t="e">
        <f>K51</f>
        <v>#DIV/0!</v>
      </c>
      <c r="M51" s="179"/>
      <c r="N51" s="3"/>
      <c r="P51" s="177" t="s">
        <v>33</v>
      </c>
      <c r="Q51" s="195">
        <f>COUNTIFS('1. All Data'!$AA$3:$AA$131,"Environment and Health &amp; Wellbeing",'1. All Data'!$R$3:$R$131,"Deleted")</f>
        <v>0</v>
      </c>
      <c r="R51" s="178" t="e">
        <f>Q51/Q52</f>
        <v>#DIV/0!</v>
      </c>
      <c r="S51" s="178" t="e">
        <f>R51</f>
        <v>#DIV/0!</v>
      </c>
      <c r="T51" s="179"/>
      <c r="U51" s="3"/>
      <c r="W51" s="177" t="s">
        <v>33</v>
      </c>
      <c r="X51" s="169">
        <f>COUNTIFS('1. All Data'!$AA$3:$AA$131,"Environment and Health &amp; Wellbeing",'1. All Data'!$V$3:$V$131,"Deleted")</f>
        <v>0</v>
      </c>
      <c r="Y51" s="170" t="e">
        <f>X51/X52</f>
        <v>#DIV/0!</v>
      </c>
      <c r="Z51" s="170" t="e">
        <f t="shared" si="6"/>
        <v>#DIV/0!</v>
      </c>
      <c r="AA51" s="179"/>
      <c r="AD51" s="3"/>
    </row>
    <row r="52" spans="2:30" ht="15.75" customHeight="1">
      <c r="B52" s="196" t="s">
        <v>55</v>
      </c>
      <c r="C52" s="181">
        <f>SUM(C41:C51)</f>
        <v>46</v>
      </c>
      <c r="D52" s="179"/>
      <c r="E52" s="179"/>
      <c r="F52" s="59"/>
      <c r="G52" s="59"/>
      <c r="I52" s="196" t="s">
        <v>55</v>
      </c>
      <c r="J52" s="181">
        <f>SUM(J41:J51)</f>
        <v>0</v>
      </c>
      <c r="K52" s="179"/>
      <c r="L52" s="179"/>
      <c r="M52" s="59"/>
      <c r="N52" s="59"/>
      <c r="P52" s="196" t="s">
        <v>55</v>
      </c>
      <c r="Q52" s="181">
        <f>SUM(Q41:Q51)</f>
        <v>0</v>
      </c>
      <c r="R52" s="179"/>
      <c r="S52" s="179"/>
      <c r="T52" s="59"/>
      <c r="U52" s="59"/>
      <c r="W52" s="180" t="s">
        <v>55</v>
      </c>
      <c r="X52" s="181">
        <f>SUM(X41:X51)</f>
        <v>0</v>
      </c>
      <c r="Y52" s="179"/>
      <c r="Z52" s="179"/>
      <c r="AA52" s="59"/>
      <c r="AB52" s="59"/>
    </row>
    <row r="53" spans="2:30" ht="15.75" customHeight="1">
      <c r="B53" s="196" t="s">
        <v>56</v>
      </c>
      <c r="C53" s="181">
        <f>C52-C51-C50-C49-C48</f>
        <v>33</v>
      </c>
      <c r="D53" s="59"/>
      <c r="E53" s="59"/>
      <c r="F53" s="59"/>
      <c r="G53" s="59"/>
      <c r="I53" s="196" t="s">
        <v>56</v>
      </c>
      <c r="J53" s="181">
        <f>J52-J51-J50-J49-J48</f>
        <v>0</v>
      </c>
      <c r="K53" s="59"/>
      <c r="L53" s="59"/>
      <c r="M53" s="59"/>
      <c r="N53" s="59"/>
      <c r="P53" s="196" t="s">
        <v>56</v>
      </c>
      <c r="Q53" s="181">
        <f>Q52-Q51-Q50-Q49-Q48</f>
        <v>0</v>
      </c>
      <c r="R53" s="59"/>
      <c r="S53" s="59"/>
      <c r="T53" s="59"/>
      <c r="U53" s="59"/>
      <c r="W53" s="180" t="s">
        <v>56</v>
      </c>
      <c r="X53" s="181">
        <f>X52-X51-X50-X49-X48</f>
        <v>0</v>
      </c>
      <c r="Y53" s="59"/>
      <c r="Z53" s="59"/>
      <c r="AA53" s="59"/>
      <c r="AB53" s="59"/>
    </row>
    <row r="54" spans="2:30" ht="15.75" customHeight="1">
      <c r="X54" s="197"/>
    </row>
    <row r="55" spans="2:30" ht="15.75" customHeight="1">
      <c r="X55" s="197"/>
    </row>
    <row r="56" spans="2:30" ht="15.75" customHeight="1">
      <c r="X56" s="197"/>
    </row>
    <row r="57" spans="2:30" ht="15.75" customHeight="1">
      <c r="B57" s="191" t="s">
        <v>59</v>
      </c>
      <c r="C57" s="192"/>
      <c r="D57" s="192"/>
      <c r="E57" s="192"/>
      <c r="F57" s="193"/>
      <c r="G57" s="194"/>
      <c r="I57" s="191" t="s">
        <v>59</v>
      </c>
      <c r="J57" s="192"/>
      <c r="K57" s="192"/>
      <c r="L57" s="192"/>
      <c r="M57" s="193"/>
      <c r="N57" s="194"/>
      <c r="P57" s="191" t="s">
        <v>59</v>
      </c>
      <c r="Q57" s="192"/>
      <c r="R57" s="192"/>
      <c r="S57" s="192"/>
      <c r="T57" s="193"/>
      <c r="U57" s="194"/>
      <c r="W57" s="191" t="s">
        <v>59</v>
      </c>
      <c r="X57" s="198"/>
      <c r="Y57" s="164"/>
      <c r="Z57" s="164"/>
      <c r="AA57" s="164"/>
      <c r="AB57" s="165"/>
    </row>
    <row r="58" spans="2:30" ht="41.25" customHeight="1">
      <c r="B58" s="166" t="s">
        <v>46</v>
      </c>
      <c r="C58" s="166" t="s">
        <v>47</v>
      </c>
      <c r="D58" s="166" t="s">
        <v>48</v>
      </c>
      <c r="E58" s="166" t="s">
        <v>49</v>
      </c>
      <c r="F58" s="166" t="s">
        <v>50</v>
      </c>
      <c r="G58" s="166" t="s">
        <v>51</v>
      </c>
      <c r="I58" s="166" t="s">
        <v>46</v>
      </c>
      <c r="J58" s="166" t="s">
        <v>47</v>
      </c>
      <c r="K58" s="166" t="s">
        <v>48</v>
      </c>
      <c r="L58" s="166" t="s">
        <v>49</v>
      </c>
      <c r="M58" s="166" t="s">
        <v>50</v>
      </c>
      <c r="N58" s="166" t="s">
        <v>51</v>
      </c>
      <c r="P58" s="166" t="s">
        <v>46</v>
      </c>
      <c r="Q58" s="166" t="s">
        <v>47</v>
      </c>
      <c r="R58" s="166" t="s">
        <v>48</v>
      </c>
      <c r="S58" s="166" t="s">
        <v>49</v>
      </c>
      <c r="T58" s="166" t="s">
        <v>50</v>
      </c>
      <c r="U58" s="166" t="s">
        <v>51</v>
      </c>
      <c r="W58" s="166" t="s">
        <v>46</v>
      </c>
      <c r="X58" s="166" t="s">
        <v>47</v>
      </c>
      <c r="Y58" s="166" t="s">
        <v>48</v>
      </c>
      <c r="Z58" s="166" t="s">
        <v>49</v>
      </c>
      <c r="AA58" s="166" t="s">
        <v>50</v>
      </c>
      <c r="AB58" s="166" t="s">
        <v>51</v>
      </c>
    </row>
    <row r="59" spans="2:30" ht="27.75" customHeight="1">
      <c r="B59" s="232" t="s">
        <v>52</v>
      </c>
      <c r="C59" s="169">
        <f>COUNTIFS('1. All Data'!$AA$3:$AA$131,"Community Regeneration",'1. All Data'!$H$3:$H$131,"Fully Achieved")</f>
        <v>5</v>
      </c>
      <c r="D59" s="170">
        <f>C59/C70</f>
        <v>0.11904761904761904</v>
      </c>
      <c r="E59" s="365">
        <f>D59+D60</f>
        <v>0.5714285714285714</v>
      </c>
      <c r="F59" s="170">
        <f>C59/C71</f>
        <v>0.18518518518518517</v>
      </c>
      <c r="G59" s="364">
        <f>F59+F60</f>
        <v>0.88888888888888884</v>
      </c>
      <c r="I59" s="232" t="s">
        <v>52</v>
      </c>
      <c r="J59" s="169">
        <f>COUNTIFS('1. All Data'!$AA$3:$AA$131,"Community Regeneration",'1. All Data'!$M$3:$M$131,"Fully Achieved")</f>
        <v>0</v>
      </c>
      <c r="K59" s="170" t="e">
        <f>J59/J70</f>
        <v>#DIV/0!</v>
      </c>
      <c r="L59" s="365" t="e">
        <f>K59+K60</f>
        <v>#DIV/0!</v>
      </c>
      <c r="M59" s="170" t="e">
        <f>J59/J71</f>
        <v>#DIV/0!</v>
      </c>
      <c r="N59" s="364" t="e">
        <f>M59+M60</f>
        <v>#DIV/0!</v>
      </c>
      <c r="P59" s="232" t="s">
        <v>52</v>
      </c>
      <c r="Q59" s="169">
        <f>COUNTIFS('1. All Data'!$AA$3:$AA$131,"Community Regeneration",'1. All Data'!$R$3:$R$131,"Fully Achieved")</f>
        <v>0</v>
      </c>
      <c r="R59" s="170" t="e">
        <f>Q59/Q70</f>
        <v>#DIV/0!</v>
      </c>
      <c r="S59" s="365" t="e">
        <f>R59+R60</f>
        <v>#DIV/0!</v>
      </c>
      <c r="T59" s="170" t="e">
        <f>Q59/Q71</f>
        <v>#DIV/0!</v>
      </c>
      <c r="U59" s="364" t="e">
        <f>T59+T60</f>
        <v>#DIV/0!</v>
      </c>
      <c r="W59" s="232" t="s">
        <v>52</v>
      </c>
      <c r="X59" s="169">
        <f>COUNTIFS('1. All Data'!$AA$3:$AA$131,"Community Regeneration",'1. All Data'!$V$3:$V$131,"Fully Achieved")</f>
        <v>0</v>
      </c>
      <c r="Y59" s="170" t="e">
        <f>X59/X70</f>
        <v>#DIV/0!</v>
      </c>
      <c r="Z59" s="365" t="e">
        <f>Y59+Y60</f>
        <v>#DIV/0!</v>
      </c>
      <c r="AA59" s="170" t="e">
        <f>X59/X71</f>
        <v>#DIV/0!</v>
      </c>
      <c r="AB59" s="364" t="e">
        <f>AA59+AA60</f>
        <v>#DIV/0!</v>
      </c>
    </row>
    <row r="60" spans="2:30" ht="27.75" customHeight="1">
      <c r="B60" s="232" t="s">
        <v>34</v>
      </c>
      <c r="C60" s="169">
        <f>COUNTIFS('1. All Data'!$AA$3:$AA$131,"Community Regeneration",'1. All Data'!$H$3:$H$131,"On Track to be achieved")</f>
        <v>19</v>
      </c>
      <c r="D60" s="170">
        <f>C60/C70</f>
        <v>0.45238095238095238</v>
      </c>
      <c r="E60" s="365"/>
      <c r="F60" s="170">
        <f>C60/C71</f>
        <v>0.70370370370370372</v>
      </c>
      <c r="G60" s="364"/>
      <c r="I60" s="232" t="s">
        <v>34</v>
      </c>
      <c r="J60" s="169">
        <f>COUNTIFS('1. All Data'!$AA$3:$AA$131,"Community Regeneration",'1. All Data'!$M$3:$M$131,"On Track to be achieved")</f>
        <v>0</v>
      </c>
      <c r="K60" s="170" t="e">
        <f>J60/J70</f>
        <v>#DIV/0!</v>
      </c>
      <c r="L60" s="365"/>
      <c r="M60" s="170" t="e">
        <f>J60/J71</f>
        <v>#DIV/0!</v>
      </c>
      <c r="N60" s="364"/>
      <c r="P60" s="232" t="s">
        <v>34</v>
      </c>
      <c r="Q60" s="169">
        <f>COUNTIFS('1. All Data'!$AA$3:$AA$131,"Community Regeneration",'1. All Data'!$R$3:$R$131,"On Track to be achieved")</f>
        <v>0</v>
      </c>
      <c r="R60" s="170" t="e">
        <f>Q60/Q70</f>
        <v>#DIV/0!</v>
      </c>
      <c r="S60" s="365"/>
      <c r="T60" s="170" t="e">
        <f>Q60/Q71</f>
        <v>#DIV/0!</v>
      </c>
      <c r="U60" s="364"/>
      <c r="W60" s="232" t="s">
        <v>26</v>
      </c>
      <c r="X60" s="169">
        <f>COUNTIFS('1. All Data'!$AA$3:$AA$131,"Community Regeneration",'1. All Data'!$V$3:$V$131,"Numerical Outturn Within 5% Tolerance")</f>
        <v>0</v>
      </c>
      <c r="Y60" s="170" t="e">
        <f>X60/X70</f>
        <v>#DIV/0!</v>
      </c>
      <c r="Z60" s="365"/>
      <c r="AA60" s="170" t="e">
        <f>X60/X71</f>
        <v>#DIV/0!</v>
      </c>
      <c r="AB60" s="364"/>
    </row>
    <row r="61" spans="2:30" ht="18.75" customHeight="1">
      <c r="B61" s="366" t="s">
        <v>35</v>
      </c>
      <c r="C61" s="369">
        <f>COUNTIFS('1. All Data'!$AA$3:$AA$131,"Community Regeneration",'1. All Data'!$H$3:$H$131,"In Danger of Falling Behind Target")</f>
        <v>1</v>
      </c>
      <c r="D61" s="372">
        <f>C61/C70</f>
        <v>2.3809523809523808E-2</v>
      </c>
      <c r="E61" s="372">
        <f>D61</f>
        <v>2.3809523809523808E-2</v>
      </c>
      <c r="F61" s="372">
        <f>C61/C71</f>
        <v>3.7037037037037035E-2</v>
      </c>
      <c r="G61" s="375">
        <f>F61</f>
        <v>3.7037037037037035E-2</v>
      </c>
      <c r="I61" s="366" t="s">
        <v>35</v>
      </c>
      <c r="J61" s="369">
        <f>COUNTIFS('1. All Data'!$AA$3:$AA$131,"Community Regeneration",'1. All Data'!$M$3:$M$131,"In Danger of Falling Behind Target")</f>
        <v>0</v>
      </c>
      <c r="K61" s="372" t="e">
        <f>J61/J70</f>
        <v>#DIV/0!</v>
      </c>
      <c r="L61" s="372" t="e">
        <f>K61</f>
        <v>#DIV/0!</v>
      </c>
      <c r="M61" s="372" t="e">
        <f>J61/J71</f>
        <v>#DIV/0!</v>
      </c>
      <c r="N61" s="375" t="e">
        <f>M61</f>
        <v>#DIV/0!</v>
      </c>
      <c r="P61" s="366" t="s">
        <v>35</v>
      </c>
      <c r="Q61" s="369">
        <f>COUNTIFS('1. All Data'!$AA$3:$AA$131,"Community Regeneration",'1. All Data'!$R$3:$R$131,"In Danger of Falling Behind Target")</f>
        <v>0</v>
      </c>
      <c r="R61" s="372" t="e">
        <f>Q61/Q70</f>
        <v>#DIV/0!</v>
      </c>
      <c r="S61" s="372" t="e">
        <f>R61</f>
        <v>#DIV/0!</v>
      </c>
      <c r="T61" s="372" t="e">
        <f>Q61/Q71</f>
        <v>#DIV/0!</v>
      </c>
      <c r="U61" s="375" t="e">
        <f>T61</f>
        <v>#DIV/0!</v>
      </c>
      <c r="W61" s="171" t="s">
        <v>27</v>
      </c>
      <c r="X61" s="172">
        <f>COUNTIFS('1. All Data'!$AA$3:$AA$131,"Community Regeneration",'1. All Data'!$V$3:$V$131,"Numerical Outturn Within 10% Tolerance")</f>
        <v>0</v>
      </c>
      <c r="Y61" s="170" t="e">
        <f>X61/$X$34</f>
        <v>#DIV/0!</v>
      </c>
      <c r="Z61" s="365" t="e">
        <f>SUM(Y61:Y63)</f>
        <v>#DIV/0!</v>
      </c>
      <c r="AA61" s="170" t="e">
        <f>X61/X71</f>
        <v>#DIV/0!</v>
      </c>
      <c r="AB61" s="378" t="e">
        <f>SUM(AA61:AA63)</f>
        <v>#DIV/0!</v>
      </c>
    </row>
    <row r="62" spans="2:30" ht="18.75" customHeight="1">
      <c r="B62" s="367"/>
      <c r="C62" s="370"/>
      <c r="D62" s="373"/>
      <c r="E62" s="373"/>
      <c r="F62" s="373"/>
      <c r="G62" s="376"/>
      <c r="I62" s="367"/>
      <c r="J62" s="370"/>
      <c r="K62" s="373"/>
      <c r="L62" s="373"/>
      <c r="M62" s="373"/>
      <c r="N62" s="376"/>
      <c r="P62" s="367"/>
      <c r="Q62" s="370"/>
      <c r="R62" s="373"/>
      <c r="S62" s="373"/>
      <c r="T62" s="373"/>
      <c r="U62" s="376"/>
      <c r="W62" s="171" t="s">
        <v>28</v>
      </c>
      <c r="X62" s="172">
        <f>COUNTIFS('1. All Data'!$AA$3:$AA$131,"Community Regeneration",'1. All Data'!$V$3:$V$131,"Target Partially Met")</f>
        <v>0</v>
      </c>
      <c r="Y62" s="170" t="e">
        <f>X62/$X$34</f>
        <v>#DIV/0!</v>
      </c>
      <c r="Z62" s="365"/>
      <c r="AA62" s="170" t="e">
        <f>X62/X71</f>
        <v>#DIV/0!</v>
      </c>
      <c r="AB62" s="378"/>
    </row>
    <row r="63" spans="2:30" ht="18.75" customHeight="1">
      <c r="B63" s="368"/>
      <c r="C63" s="371"/>
      <c r="D63" s="374"/>
      <c r="E63" s="374"/>
      <c r="F63" s="374"/>
      <c r="G63" s="377"/>
      <c r="I63" s="368"/>
      <c r="J63" s="371"/>
      <c r="K63" s="374"/>
      <c r="L63" s="374"/>
      <c r="M63" s="374"/>
      <c r="N63" s="377"/>
      <c r="P63" s="368"/>
      <c r="Q63" s="371"/>
      <c r="R63" s="374"/>
      <c r="S63" s="374"/>
      <c r="T63" s="374"/>
      <c r="U63" s="377"/>
      <c r="W63" s="171" t="s">
        <v>31</v>
      </c>
      <c r="X63" s="172">
        <f>COUNTIFS('1. All Data'!$AA$3:$AA$131,"Community Regeneration",'1. All Data'!$V$3:$V$131,"Completion Date Within Reasonable Tolerance")</f>
        <v>0</v>
      </c>
      <c r="Y63" s="170" t="e">
        <f>X63/$X$34</f>
        <v>#DIV/0!</v>
      </c>
      <c r="Z63" s="365"/>
      <c r="AA63" s="170" t="e">
        <f>X63/X71</f>
        <v>#DIV/0!</v>
      </c>
      <c r="AB63" s="378"/>
    </row>
    <row r="64" spans="2:30" ht="30" customHeight="1">
      <c r="B64" s="173" t="s">
        <v>36</v>
      </c>
      <c r="C64" s="169">
        <f>COUNTIFS('1. All Data'!$AA$3:$AA$131,"Community Regeneration",'1. All Data'!$H$3:$H$131,"Completed Behind Schedule")</f>
        <v>0</v>
      </c>
      <c r="D64" s="170">
        <f>C64/C70</f>
        <v>0</v>
      </c>
      <c r="E64" s="365">
        <f>D64+D65</f>
        <v>4.7619047619047616E-2</v>
      </c>
      <c r="F64" s="170">
        <f>C64/C71</f>
        <v>0</v>
      </c>
      <c r="G64" s="379">
        <f>F64+F65</f>
        <v>7.407407407407407E-2</v>
      </c>
      <c r="I64" s="173" t="s">
        <v>36</v>
      </c>
      <c r="J64" s="169">
        <f>COUNTIFS('1. All Data'!$AA$3:$AA$131,"Community Regeneration",'1. All Data'!$M$3:$M$131,"Completed Behind Schedule")</f>
        <v>0</v>
      </c>
      <c r="K64" s="170" t="e">
        <f>J64/J70</f>
        <v>#DIV/0!</v>
      </c>
      <c r="L64" s="365" t="e">
        <f>K64+K65</f>
        <v>#DIV/0!</v>
      </c>
      <c r="M64" s="170" t="e">
        <f>J64/J71</f>
        <v>#DIV/0!</v>
      </c>
      <c r="N64" s="379" t="e">
        <f>M64+M65</f>
        <v>#DIV/0!</v>
      </c>
      <c r="P64" s="173" t="s">
        <v>36</v>
      </c>
      <c r="Q64" s="169">
        <f>COUNTIFS('1. All Data'!$AA$3:$AA$131,"Community Regeneration",'1. All Data'!$R$3:$R$131,"Completed Behind Schedule")</f>
        <v>0</v>
      </c>
      <c r="R64" s="170" t="e">
        <f>Q64/Q70</f>
        <v>#DIV/0!</v>
      </c>
      <c r="S64" s="365" t="e">
        <f>R64+R65</f>
        <v>#DIV/0!</v>
      </c>
      <c r="T64" s="170" t="e">
        <f>Q64/Q71</f>
        <v>#DIV/0!</v>
      </c>
      <c r="U64" s="379" t="e">
        <f>T64+T65</f>
        <v>#DIV/0!</v>
      </c>
      <c r="W64" s="173" t="s">
        <v>30</v>
      </c>
      <c r="X64" s="169">
        <f>COUNTIFS('1. All Data'!$AA$3:$AA$131,"Community Regeneration",'1. All Data'!$V$3:$V$131,"Completed Significantly After Target Deadline")</f>
        <v>0</v>
      </c>
      <c r="Y64" s="170" t="e">
        <f>X64/$X$34</f>
        <v>#DIV/0!</v>
      </c>
      <c r="Z64" s="365" t="e">
        <f>SUM(Y64:Y65)</f>
        <v>#DIV/0!</v>
      </c>
      <c r="AA64" s="170" t="e">
        <f>X64/X71</f>
        <v>#DIV/0!</v>
      </c>
      <c r="AB64" s="379" t="e">
        <f>AA64+AA65</f>
        <v>#DIV/0!</v>
      </c>
    </row>
    <row r="65" spans="2:30" ht="30" customHeight="1">
      <c r="B65" s="173" t="s">
        <v>29</v>
      </c>
      <c r="C65" s="169">
        <f>COUNTIFS('1. All Data'!$AA$3:$AA$131,"Community Regeneration",'1. All Data'!$H$3:$H$131,"Off Target")</f>
        <v>2</v>
      </c>
      <c r="D65" s="170">
        <f>C65/C70</f>
        <v>4.7619047619047616E-2</v>
      </c>
      <c r="E65" s="365"/>
      <c r="F65" s="170">
        <f>C65/C71</f>
        <v>7.407407407407407E-2</v>
      </c>
      <c r="G65" s="379"/>
      <c r="I65" s="173" t="s">
        <v>29</v>
      </c>
      <c r="J65" s="169">
        <f>COUNTIFS('1. All Data'!$AA$3:$AA$131,"Community Regeneration",'1. All Data'!$M$3:$M$131,"Off Target")</f>
        <v>0</v>
      </c>
      <c r="K65" s="170" t="e">
        <f>J65/J70</f>
        <v>#DIV/0!</v>
      </c>
      <c r="L65" s="365"/>
      <c r="M65" s="170" t="e">
        <f>J65/J71</f>
        <v>#DIV/0!</v>
      </c>
      <c r="N65" s="379"/>
      <c r="P65" s="173" t="s">
        <v>29</v>
      </c>
      <c r="Q65" s="169">
        <f>COUNTIFS('1. All Data'!$AA$3:$AA$131,"Community Regeneration",'1. All Data'!$R$3:$R$131,"Off Target")</f>
        <v>0</v>
      </c>
      <c r="R65" s="170" t="e">
        <f>Q65/Q70</f>
        <v>#DIV/0!</v>
      </c>
      <c r="S65" s="365"/>
      <c r="T65" s="170" t="e">
        <f>Q65/Q71</f>
        <v>#DIV/0!</v>
      </c>
      <c r="U65" s="379"/>
      <c r="W65" s="173" t="s">
        <v>29</v>
      </c>
      <c r="X65" s="169">
        <f>COUNTIFS('1. All Data'!$AA$3:$AA$131,"Community Regeneration",'1. All Data'!$V$3:$V$131,"Off Target")</f>
        <v>0</v>
      </c>
      <c r="Y65" s="170" t="e">
        <f>X65/$X$34</f>
        <v>#DIV/0!</v>
      </c>
      <c r="Z65" s="365"/>
      <c r="AA65" s="170" t="e">
        <f>X65/X71</f>
        <v>#DIV/0!</v>
      </c>
      <c r="AB65" s="379"/>
    </row>
    <row r="66" spans="2:30" ht="15.75" customHeight="1">
      <c r="B66" s="174" t="s">
        <v>53</v>
      </c>
      <c r="C66" s="169">
        <f>COUNTIFS('1. All Data'!$AA$3:$AA$131,"Community Regeneration",'1. All Data'!$H$3:$H$131,"Not yet due")</f>
        <v>15</v>
      </c>
      <c r="D66" s="175">
        <f>C66/C70</f>
        <v>0.35714285714285715</v>
      </c>
      <c r="E66" s="175">
        <f>D66</f>
        <v>0.35714285714285715</v>
      </c>
      <c r="F66" s="176"/>
      <c r="G66" s="59"/>
      <c r="I66" s="174" t="s">
        <v>53</v>
      </c>
      <c r="J66" s="169">
        <f>COUNTIFS('1. All Data'!$AA$3:$AA$131,"Community Regeneration",'1. All Data'!$M$3:$M$131,"Not yet due")</f>
        <v>0</v>
      </c>
      <c r="K66" s="175" t="e">
        <f>J66/J70</f>
        <v>#DIV/0!</v>
      </c>
      <c r="L66" s="175" t="e">
        <f>K66</f>
        <v>#DIV/0!</v>
      </c>
      <c r="M66" s="176"/>
      <c r="N66" s="59"/>
      <c r="P66" s="174" t="s">
        <v>53</v>
      </c>
      <c r="Q66" s="169">
        <f>COUNTIFS('1. All Data'!$AA$3:$AA$131,"Community Regeneration",'1. All Data'!$R$3:$R$131,"Not yet due")</f>
        <v>0</v>
      </c>
      <c r="R66" s="175" t="e">
        <f>Q66/Q70</f>
        <v>#DIV/0!</v>
      </c>
      <c r="S66" s="175" t="e">
        <f>R66</f>
        <v>#DIV/0!</v>
      </c>
      <c r="T66" s="176"/>
      <c r="U66" s="59"/>
      <c r="W66" s="174" t="s">
        <v>53</v>
      </c>
      <c r="X66" s="169">
        <f>COUNTIFS('1. All Data'!$AA$3:$AA$131,"Community Regeneration",'1. All Data'!$V$3:$V$131,"Not yet due")</f>
        <v>0</v>
      </c>
      <c r="Y66" s="170" t="e">
        <f t="shared" ref="Y66:Y69" si="7">X66/$X$34</f>
        <v>#DIV/0!</v>
      </c>
      <c r="Z66" s="170" t="e">
        <f>Y66</f>
        <v>#DIV/0!</v>
      </c>
      <c r="AA66" s="176"/>
      <c r="AB66" s="59"/>
    </row>
    <row r="67" spans="2:30" ht="15.75" customHeight="1">
      <c r="B67" s="174" t="s">
        <v>24</v>
      </c>
      <c r="C67" s="169">
        <f>COUNTIFS('1. All Data'!$AA$3:$AA$131,"Community Regeneration",'1. All Data'!$H$3:$H$131,"update not provided")</f>
        <v>0</v>
      </c>
      <c r="D67" s="175">
        <f>C67/C70</f>
        <v>0</v>
      </c>
      <c r="E67" s="175">
        <f>D67</f>
        <v>0</v>
      </c>
      <c r="F67" s="176"/>
      <c r="G67" s="2"/>
      <c r="I67" s="174" t="s">
        <v>24</v>
      </c>
      <c r="J67" s="169">
        <f>COUNTIFS('1. All Data'!$AA$3:$AA$131,"Community Regeneration",'1. All Data'!$M$3:$M$131,"update not provided")</f>
        <v>0</v>
      </c>
      <c r="K67" s="175" t="e">
        <f>J67/J70</f>
        <v>#DIV/0!</v>
      </c>
      <c r="L67" s="175" t="e">
        <f>K67</f>
        <v>#DIV/0!</v>
      </c>
      <c r="M67" s="176"/>
      <c r="N67" s="2"/>
      <c r="P67" s="174" t="s">
        <v>24</v>
      </c>
      <c r="Q67" s="169">
        <f>COUNTIFS('1. All Data'!$AA$3:$AA$131,"Community Regeneration",'1. All Data'!$R$3:$R$131,"update not provided")</f>
        <v>0</v>
      </c>
      <c r="R67" s="175" t="e">
        <f>Q67/Q70</f>
        <v>#DIV/0!</v>
      </c>
      <c r="S67" s="175" t="e">
        <f>R67</f>
        <v>#DIV/0!</v>
      </c>
      <c r="T67" s="176"/>
      <c r="U67" s="2"/>
      <c r="W67" s="174" t="s">
        <v>24</v>
      </c>
      <c r="X67" s="169">
        <f>COUNTIFS('1. All Data'!$AA$3:$AA$131,"Community Regeneration",'1. All Data'!$V$3:$V$131,"update not provided")</f>
        <v>0</v>
      </c>
      <c r="Y67" s="170" t="e">
        <f t="shared" si="7"/>
        <v>#DIV/0!</v>
      </c>
      <c r="Z67" s="170" t="e">
        <f>Y67</f>
        <v>#DIV/0!</v>
      </c>
      <c r="AA67" s="176"/>
      <c r="AB67" s="2"/>
    </row>
    <row r="68" spans="2:30" ht="15.75" customHeight="1">
      <c r="B68" s="177" t="s">
        <v>32</v>
      </c>
      <c r="C68" s="169">
        <f>COUNTIFS('1. All Data'!$AA$3:$AA$131,"Community Regeneration",'1. All Data'!$H$3:$H$131,"Deferred")</f>
        <v>0</v>
      </c>
      <c r="D68" s="178">
        <f>C68/C70</f>
        <v>0</v>
      </c>
      <c r="E68" s="178">
        <f>D68</f>
        <v>0</v>
      </c>
      <c r="F68" s="179"/>
      <c r="G68" s="59"/>
      <c r="I68" s="177" t="s">
        <v>32</v>
      </c>
      <c r="J68" s="169">
        <f>COUNTIFS('1. All Data'!$AA$3:$AA$131,"Community Regeneration",'1. All Data'!$M$3:$M$131,"Deferred")</f>
        <v>0</v>
      </c>
      <c r="K68" s="178" t="e">
        <f>J68/J70</f>
        <v>#DIV/0!</v>
      </c>
      <c r="L68" s="178" t="e">
        <f>K68</f>
        <v>#DIV/0!</v>
      </c>
      <c r="M68" s="179"/>
      <c r="N68" s="59"/>
      <c r="P68" s="177" t="s">
        <v>32</v>
      </c>
      <c r="Q68" s="169">
        <f>COUNTIFS('1. All Data'!$AA$3:$AA$131,"Community Regeneration",'1. All Data'!$R$3:$R$131,"Deferred")</f>
        <v>0</v>
      </c>
      <c r="R68" s="178" t="e">
        <f>Q68/Q70</f>
        <v>#DIV/0!</v>
      </c>
      <c r="S68" s="178" t="e">
        <f>R68</f>
        <v>#DIV/0!</v>
      </c>
      <c r="T68" s="179"/>
      <c r="U68" s="59"/>
      <c r="W68" s="177" t="s">
        <v>32</v>
      </c>
      <c r="X68" s="169">
        <f>COUNTIFS('1. All Data'!$AA$3:$AA$131,"Community Regeneration",'1. All Data'!$V$3:$V$131,"Deferred")</f>
        <v>0</v>
      </c>
      <c r="Y68" s="170" t="e">
        <f t="shared" si="7"/>
        <v>#DIV/0!</v>
      </c>
      <c r="Z68" s="170" t="e">
        <f t="shared" ref="Z68:Z69" si="8">Y68</f>
        <v>#DIV/0!</v>
      </c>
      <c r="AA68" s="179"/>
      <c r="AB68" s="59"/>
    </row>
    <row r="69" spans="2:30" ht="15.75" customHeight="1">
      <c r="B69" s="177" t="s">
        <v>33</v>
      </c>
      <c r="C69" s="169">
        <f>COUNTIFS('1. All Data'!$AA$3:$AA$131,"Community Regeneration",'1. All Data'!$H$3:$H$131,"Deleted")</f>
        <v>0</v>
      </c>
      <c r="D69" s="178">
        <f>C69/C70</f>
        <v>0</v>
      </c>
      <c r="E69" s="178">
        <f>D69</f>
        <v>0</v>
      </c>
      <c r="F69" s="179"/>
      <c r="G69" s="3"/>
      <c r="I69" s="177" t="s">
        <v>33</v>
      </c>
      <c r="J69" s="169">
        <f>COUNTIFS('1. All Data'!$AA$3:$AA$131,"Community Regeneration",'1. All Data'!$M$3:$M$131,"Deleted")</f>
        <v>0</v>
      </c>
      <c r="K69" s="178" t="e">
        <f>J69/J70</f>
        <v>#DIV/0!</v>
      </c>
      <c r="L69" s="178" t="e">
        <f>K69</f>
        <v>#DIV/0!</v>
      </c>
      <c r="M69" s="179"/>
      <c r="N69" s="3"/>
      <c r="P69" s="177" t="s">
        <v>33</v>
      </c>
      <c r="Q69" s="169">
        <f>COUNTIFS('1. All Data'!$AA$3:$AA$131,"Community Regeneration",'1. All Data'!$R$3:$R$131,"Deleted")</f>
        <v>0</v>
      </c>
      <c r="R69" s="178" t="e">
        <f>Q69/Q70</f>
        <v>#DIV/0!</v>
      </c>
      <c r="S69" s="178" t="e">
        <f>R69</f>
        <v>#DIV/0!</v>
      </c>
      <c r="T69" s="179"/>
      <c r="U69" s="3"/>
      <c r="W69" s="177" t="s">
        <v>33</v>
      </c>
      <c r="X69" s="169">
        <f>COUNTIFS('1. All Data'!$AA$3:$AA$131,"Community Regeneration",'1. All Data'!$V$3:$V$131,"Deleted")</f>
        <v>0</v>
      </c>
      <c r="Y69" s="170" t="e">
        <f t="shared" si="7"/>
        <v>#DIV/0!</v>
      </c>
      <c r="Z69" s="170" t="e">
        <f t="shared" si="8"/>
        <v>#DIV/0!</v>
      </c>
      <c r="AA69" s="179"/>
      <c r="AD69" s="3"/>
    </row>
    <row r="70" spans="2:30" ht="15.75" customHeight="1">
      <c r="B70" s="196" t="s">
        <v>55</v>
      </c>
      <c r="C70" s="181">
        <f>SUM(C59:C69)</f>
        <v>42</v>
      </c>
      <c r="D70" s="179"/>
      <c r="E70" s="179"/>
      <c r="F70" s="59"/>
      <c r="G70" s="59"/>
      <c r="I70" s="196" t="s">
        <v>55</v>
      </c>
      <c r="J70" s="181">
        <f>SUM(J59:J69)</f>
        <v>0</v>
      </c>
      <c r="K70" s="179"/>
      <c r="L70" s="179"/>
      <c r="M70" s="59"/>
      <c r="N70" s="59"/>
      <c r="P70" s="196" t="s">
        <v>55</v>
      </c>
      <c r="Q70" s="181">
        <f>SUM(Q59:Q69)</f>
        <v>0</v>
      </c>
      <c r="R70" s="179"/>
      <c r="S70" s="179"/>
      <c r="T70" s="59"/>
      <c r="U70" s="59"/>
      <c r="W70" s="180" t="s">
        <v>55</v>
      </c>
      <c r="X70" s="181">
        <f>SUM(X59:X69)</f>
        <v>0</v>
      </c>
      <c r="Y70" s="179"/>
      <c r="Z70" s="179"/>
      <c r="AA70" s="59"/>
      <c r="AB70" s="59"/>
    </row>
    <row r="71" spans="2:30" ht="15.75" customHeight="1">
      <c r="B71" s="196" t="s">
        <v>56</v>
      </c>
      <c r="C71" s="181">
        <f>C70-C69-C68-C67-C66</f>
        <v>27</v>
      </c>
      <c r="D71" s="59"/>
      <c r="E71" s="59"/>
      <c r="F71" s="59"/>
      <c r="G71" s="59"/>
      <c r="I71" s="196" t="s">
        <v>56</v>
      </c>
      <c r="J71" s="181">
        <f>J70-J69-J68-J67-J66</f>
        <v>0</v>
      </c>
      <c r="K71" s="59"/>
      <c r="L71" s="59"/>
      <c r="M71" s="59"/>
      <c r="N71" s="59"/>
      <c r="P71" s="196" t="s">
        <v>56</v>
      </c>
      <c r="Q71" s="181">
        <f>Q70-Q69-Q68-Q67-Q66</f>
        <v>0</v>
      </c>
      <c r="R71" s="59"/>
      <c r="S71" s="59"/>
      <c r="T71" s="59"/>
      <c r="U71" s="59"/>
      <c r="W71" s="180" t="s">
        <v>56</v>
      </c>
      <c r="X71" s="181">
        <f>X70-X69-X68-X67-X66</f>
        <v>0</v>
      </c>
      <c r="Y71" s="59"/>
      <c r="Z71" s="59"/>
      <c r="AA71" s="59"/>
      <c r="AB71" s="59"/>
    </row>
    <row r="72" spans="2:30" ht="15.75" customHeight="1">
      <c r="AB72" s="189"/>
    </row>
    <row r="73" spans="2:30" ht="15.75" customHeight="1">
      <c r="AB73" s="189"/>
    </row>
  </sheetData>
  <sheetProtection algorithmName="SHA-512" hashValue="lBZ91CQVZ6K42yZ5YT4bss2PzZL3YKAGEdorKEGaKRPaxboU3LJypRrpzNZJbHoLQqsBabLJvnqb8kBTluXngw==" saltValue="94N2Mvk01CJnM6DwUwDrJg==" spinCount="100000" sheet="1" objects="1" scenarios="1"/>
  <mergeCells count="146">
    <mergeCell ref="Z61:Z63"/>
    <mergeCell ref="AB61:AB63"/>
    <mergeCell ref="E64:E65"/>
    <mergeCell ref="G64:G65"/>
    <mergeCell ref="L64:L65"/>
    <mergeCell ref="N64:N65"/>
    <mergeCell ref="S64:S65"/>
    <mergeCell ref="U64:U65"/>
    <mergeCell ref="Z64:Z65"/>
    <mergeCell ref="AB64:AB65"/>
    <mergeCell ref="P61:P63"/>
    <mergeCell ref="Q61:Q63"/>
    <mergeCell ref="R61:R63"/>
    <mergeCell ref="S61:S63"/>
    <mergeCell ref="T61:T63"/>
    <mergeCell ref="U61:U63"/>
    <mergeCell ref="I61:I63"/>
    <mergeCell ref="J61:J63"/>
    <mergeCell ref="K61:K63"/>
    <mergeCell ref="L61:L63"/>
    <mergeCell ref="Z46:Z47"/>
    <mergeCell ref="AB46:AB47"/>
    <mergeCell ref="E59:E60"/>
    <mergeCell ref="G59:G60"/>
    <mergeCell ref="L59:L60"/>
    <mergeCell ref="N59:N60"/>
    <mergeCell ref="S59:S60"/>
    <mergeCell ref="U59:U60"/>
    <mergeCell ref="Z59:Z60"/>
    <mergeCell ref="AB59:AB60"/>
    <mergeCell ref="E46:E47"/>
    <mergeCell ref="G46:G47"/>
    <mergeCell ref="L46:L47"/>
    <mergeCell ref="N46:N47"/>
    <mergeCell ref="S46:S47"/>
    <mergeCell ref="U46:U47"/>
    <mergeCell ref="M43:M45"/>
    <mergeCell ref="N43:N45"/>
    <mergeCell ref="P43:P45"/>
    <mergeCell ref="Q43:Q45"/>
    <mergeCell ref="B61:B63"/>
    <mergeCell ref="C61:C63"/>
    <mergeCell ref="D61:D63"/>
    <mergeCell ref="E61:E63"/>
    <mergeCell ref="F61:F63"/>
    <mergeCell ref="G61:G63"/>
    <mergeCell ref="M61:M63"/>
    <mergeCell ref="N61:N63"/>
    <mergeCell ref="Z41:Z42"/>
    <mergeCell ref="AB41:AB42"/>
    <mergeCell ref="B43:B45"/>
    <mergeCell ref="C43:C45"/>
    <mergeCell ref="D43:D45"/>
    <mergeCell ref="E43:E45"/>
    <mergeCell ref="F43:F45"/>
    <mergeCell ref="G43:G45"/>
    <mergeCell ref="I43:I45"/>
    <mergeCell ref="J43:J45"/>
    <mergeCell ref="E41:E42"/>
    <mergeCell ref="G41:G42"/>
    <mergeCell ref="L41:L42"/>
    <mergeCell ref="N41:N42"/>
    <mergeCell ref="S41:S42"/>
    <mergeCell ref="U41:U42"/>
    <mergeCell ref="R43:R45"/>
    <mergeCell ref="S43:S45"/>
    <mergeCell ref="T43:T45"/>
    <mergeCell ref="U43:U45"/>
    <mergeCell ref="Z43:Z45"/>
    <mergeCell ref="AB43:AB45"/>
    <mergeCell ref="K43:K45"/>
    <mergeCell ref="L43:L45"/>
    <mergeCell ref="Z25:Z27"/>
    <mergeCell ref="AB25:AB27"/>
    <mergeCell ref="E28:E29"/>
    <mergeCell ref="G28:G29"/>
    <mergeCell ref="L28:L29"/>
    <mergeCell ref="N28:N29"/>
    <mergeCell ref="S28:S29"/>
    <mergeCell ref="U28:U29"/>
    <mergeCell ref="Z28:Z29"/>
    <mergeCell ref="AB28:AB29"/>
    <mergeCell ref="P25:P27"/>
    <mergeCell ref="Q25:Q27"/>
    <mergeCell ref="R25:R27"/>
    <mergeCell ref="S25:S27"/>
    <mergeCell ref="T25:T27"/>
    <mergeCell ref="U25:U27"/>
    <mergeCell ref="I25:I27"/>
    <mergeCell ref="J25:J27"/>
    <mergeCell ref="K25:K27"/>
    <mergeCell ref="L25:L27"/>
    <mergeCell ref="M25:M27"/>
    <mergeCell ref="N25:N27"/>
    <mergeCell ref="Z10:Z11"/>
    <mergeCell ref="AB10:AB11"/>
    <mergeCell ref="E23:E24"/>
    <mergeCell ref="G23:G24"/>
    <mergeCell ref="L23:L24"/>
    <mergeCell ref="N23:N24"/>
    <mergeCell ref="S23:S24"/>
    <mergeCell ref="U23:U24"/>
    <mergeCell ref="Z23:Z24"/>
    <mergeCell ref="AB23:AB24"/>
    <mergeCell ref="E10:E11"/>
    <mergeCell ref="G10:G11"/>
    <mergeCell ref="L10:L11"/>
    <mergeCell ref="N10:N11"/>
    <mergeCell ref="S10:S11"/>
    <mergeCell ref="U10:U11"/>
    <mergeCell ref="K7:K9"/>
    <mergeCell ref="L7:L9"/>
    <mergeCell ref="M7:M9"/>
    <mergeCell ref="N7:N9"/>
    <mergeCell ref="P7:P9"/>
    <mergeCell ref="Q7:Q9"/>
    <mergeCell ref="B25:B27"/>
    <mergeCell ref="C25:C27"/>
    <mergeCell ref="D25:D27"/>
    <mergeCell ref="E25:E27"/>
    <mergeCell ref="F25:F27"/>
    <mergeCell ref="G25:G27"/>
    <mergeCell ref="AD7:AD11"/>
    <mergeCell ref="AD5:AD6"/>
    <mergeCell ref="Z5:Z6"/>
    <mergeCell ref="AB5:AB6"/>
    <mergeCell ref="B7:B9"/>
    <mergeCell ref="C7:C9"/>
    <mergeCell ref="D7:D9"/>
    <mergeCell ref="E7:E9"/>
    <mergeCell ref="F7:F9"/>
    <mergeCell ref="G7:G9"/>
    <mergeCell ref="I7:I9"/>
    <mergeCell ref="J7:J9"/>
    <mergeCell ref="E5:E6"/>
    <mergeCell ref="G5:G6"/>
    <mergeCell ref="L5:L6"/>
    <mergeCell ref="N5:N6"/>
    <mergeCell ref="S5:S6"/>
    <mergeCell ref="U5:U6"/>
    <mergeCell ref="R7:R9"/>
    <mergeCell ref="S7:S9"/>
    <mergeCell ref="T7:T9"/>
    <mergeCell ref="U7:U9"/>
    <mergeCell ref="Z7:Z9"/>
    <mergeCell ref="AB7:AB9"/>
  </mergeCells>
  <pageMargins left="0.23622047244094491" right="0.23622047244094491" top="0.74803149606299213" bottom="0.74803149606299213" header="0.31496062992125984" footer="0.31496062992125984"/>
  <pageSetup paperSize="9" scale="82" fitToHeight="0" orientation="portrait" verticalDpi="0" r:id="rId1"/>
  <rowBreaks count="1" manualBreakCount="1">
    <brk id="37" max="16383" man="1"/>
  </rowBreaks>
  <ignoredErrors>
    <ignoredError sqref="F10 F7 F5"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D66"/>
  <sheetViews>
    <sheetView workbookViewId="0"/>
  </sheetViews>
  <sheetFormatPr defaultColWidth="9.28515625" defaultRowHeight="15"/>
  <cols>
    <col min="1" max="1" width="3.42578125" style="9" customWidth="1"/>
    <col min="2" max="9" width="9.28515625" style="9"/>
    <col min="10" max="10" width="3.42578125" style="9" customWidth="1"/>
    <col min="11" max="11" width="9.28515625" style="10"/>
    <col min="12" max="18" width="9.28515625" style="9"/>
    <col min="19" max="19" width="3.42578125" style="9" customWidth="1"/>
    <col min="20" max="27" width="9.28515625" style="9" customWidth="1"/>
    <col min="28" max="28" width="3.42578125" style="9" customWidth="1"/>
    <col min="29" max="36" width="9.28515625" style="9" customWidth="1"/>
    <col min="37" max="37" width="3.42578125" style="9" customWidth="1"/>
    <col min="38" max="47" width="9.28515625" style="9" customWidth="1"/>
    <col min="48" max="50" width="0" style="9" hidden="1" customWidth="1"/>
    <col min="51" max="51" width="9.28515625" style="9"/>
    <col min="52" max="55" width="10" style="12" customWidth="1"/>
    <col min="56" max="16384" width="9.28515625" style="9"/>
  </cols>
  <sheetData>
    <row r="1" spans="2:56" s="6" customFormat="1" ht="36" thickTop="1">
      <c r="B1" s="5" t="s">
        <v>60</v>
      </c>
      <c r="M1" s="382" t="s">
        <v>61</v>
      </c>
      <c r="N1" s="383"/>
      <c r="O1" s="383"/>
      <c r="P1" s="383"/>
      <c r="Q1" s="383"/>
      <c r="R1" s="383"/>
      <c r="S1" s="383"/>
      <c r="T1" s="383"/>
      <c r="U1" s="383"/>
      <c r="V1" s="383"/>
      <c r="W1" s="383"/>
      <c r="X1" s="383"/>
      <c r="Y1" s="383"/>
      <c r="Z1" s="384"/>
      <c r="AZ1" s="7"/>
      <c r="BA1" s="7"/>
      <c r="BB1" s="7"/>
      <c r="BC1" s="7"/>
    </row>
    <row r="2" spans="2:56" s="6" customFormat="1" ht="35.25">
      <c r="B2" s="8"/>
      <c r="M2" s="385"/>
      <c r="N2" s="386"/>
      <c r="O2" s="386"/>
      <c r="P2" s="386"/>
      <c r="Q2" s="386"/>
      <c r="R2" s="386"/>
      <c r="S2" s="386"/>
      <c r="T2" s="386"/>
      <c r="U2" s="386"/>
      <c r="V2" s="386"/>
      <c r="W2" s="386"/>
      <c r="X2" s="386"/>
      <c r="Y2" s="386"/>
      <c r="Z2" s="387"/>
      <c r="AZ2" s="7"/>
      <c r="BA2" s="7"/>
      <c r="BB2" s="7"/>
      <c r="BC2" s="7"/>
    </row>
    <row r="3" spans="2:56" s="6" customFormat="1" ht="36" thickBot="1">
      <c r="M3" s="388"/>
      <c r="N3" s="389"/>
      <c r="O3" s="389"/>
      <c r="P3" s="389"/>
      <c r="Q3" s="389"/>
      <c r="R3" s="389"/>
      <c r="S3" s="389"/>
      <c r="T3" s="389"/>
      <c r="U3" s="389"/>
      <c r="V3" s="389"/>
      <c r="W3" s="389"/>
      <c r="X3" s="389"/>
      <c r="Y3" s="389"/>
      <c r="Z3" s="390"/>
      <c r="AZ3" s="7"/>
      <c r="BA3" s="7"/>
      <c r="BB3" s="7"/>
      <c r="BC3" s="7"/>
    </row>
    <row r="4" spans="2:56" ht="15.75" thickTop="1">
      <c r="N4" s="11"/>
      <c r="W4" s="11"/>
      <c r="AF4" s="11"/>
      <c r="AO4" s="11"/>
    </row>
    <row r="5" spans="2:56">
      <c r="AY5" s="17" t="s">
        <v>62</v>
      </c>
      <c r="AZ5" s="18"/>
      <c r="BA5" s="18"/>
      <c r="BB5" s="18"/>
      <c r="BC5" s="18"/>
      <c r="BD5" s="10"/>
    </row>
    <row r="6" spans="2:56">
      <c r="AY6" s="19"/>
      <c r="AZ6" s="20" t="s">
        <v>16</v>
      </c>
      <c r="BA6" s="20" t="s">
        <v>17</v>
      </c>
      <c r="BB6" s="20" t="s">
        <v>18</v>
      </c>
      <c r="BC6" s="20" t="s">
        <v>15</v>
      </c>
      <c r="BD6" s="10"/>
    </row>
    <row r="7" spans="2:56">
      <c r="AY7" s="21" t="s">
        <v>63</v>
      </c>
      <c r="AZ7" s="22">
        <f>'2a. % By Priority'!G5</f>
        <v>0.96590909090909094</v>
      </c>
      <c r="BA7" s="22" t="e">
        <f>'2a. % By Priority'!N5</f>
        <v>#DIV/0!</v>
      </c>
      <c r="BB7" s="22" t="e">
        <f>'2a. % By Priority'!U5</f>
        <v>#DIV/0!</v>
      </c>
      <c r="BC7" s="22" t="e">
        <f>'2a. % By Priority'!AB5</f>
        <v>#DIV/0!</v>
      </c>
      <c r="BD7" s="10"/>
    </row>
    <row r="8" spans="2:56">
      <c r="L8" s="14"/>
      <c r="M8" s="14"/>
      <c r="AY8" s="21" t="s">
        <v>64</v>
      </c>
      <c r="AZ8" s="22">
        <f>'2a. % By Priority'!G7</f>
        <v>1.1363636363636364E-2</v>
      </c>
      <c r="BA8" s="22" t="e">
        <f>'2a. % By Priority'!N7</f>
        <v>#DIV/0!</v>
      </c>
      <c r="BB8" s="22" t="e">
        <f>'2a. % By Priority'!U7</f>
        <v>#DIV/0!</v>
      </c>
      <c r="BC8" s="22" t="e">
        <f>'2a. % By Priority'!AB7</f>
        <v>#DIV/0!</v>
      </c>
      <c r="BD8" s="10"/>
    </row>
    <row r="9" spans="2:56">
      <c r="L9" s="14"/>
      <c r="M9" s="14"/>
      <c r="AY9" s="21" t="s">
        <v>65</v>
      </c>
      <c r="AZ9" s="22">
        <f>'2a. % By Priority'!G10</f>
        <v>2.2727272727272728E-2</v>
      </c>
      <c r="BA9" s="22" t="e">
        <f>'2a. % By Priority'!N10</f>
        <v>#DIV/0!</v>
      </c>
      <c r="BB9" s="22" t="e">
        <f>'2a. % By Priority'!U10</f>
        <v>#DIV/0!</v>
      </c>
      <c r="BC9" s="22" t="e">
        <f>'2a. % By Priority'!AB10</f>
        <v>#DIV/0!</v>
      </c>
      <c r="BD9" s="10"/>
    </row>
    <row r="10" spans="2:56">
      <c r="L10" s="14"/>
      <c r="M10" s="14"/>
      <c r="AY10" s="19"/>
      <c r="AZ10" s="23"/>
      <c r="BA10" s="23"/>
      <c r="BB10" s="23"/>
      <c r="BC10" s="23"/>
      <c r="BD10" s="10"/>
    </row>
    <row r="11" spans="2:56">
      <c r="AY11" s="24"/>
      <c r="AZ11" s="25"/>
      <c r="BA11" s="25"/>
      <c r="BB11" s="26"/>
      <c r="BC11" s="26"/>
      <c r="BD11" s="10"/>
    </row>
    <row r="12" spans="2:56">
      <c r="AY12" s="24"/>
      <c r="AZ12" s="25"/>
      <c r="BA12" s="25"/>
      <c r="BB12" s="26"/>
      <c r="BC12" s="26"/>
      <c r="BD12" s="10"/>
    </row>
    <row r="13" spans="2:56">
      <c r="AY13" s="24"/>
      <c r="AZ13" s="25"/>
      <c r="BA13" s="25"/>
      <c r="BB13" s="26"/>
      <c r="BC13" s="26"/>
      <c r="BD13" s="10"/>
    </row>
    <row r="14" spans="2:56">
      <c r="AY14" s="27"/>
      <c r="AZ14" s="18"/>
      <c r="BA14" s="18"/>
      <c r="BB14" s="18"/>
      <c r="BC14" s="18"/>
      <c r="BD14" s="10"/>
    </row>
    <row r="15" spans="2:56">
      <c r="AY15" s="27"/>
      <c r="AZ15" s="18"/>
      <c r="BA15" s="18"/>
      <c r="BB15" s="18"/>
      <c r="BC15" s="18"/>
      <c r="BD15" s="10"/>
    </row>
    <row r="16" spans="2:56">
      <c r="AY16" s="27"/>
      <c r="AZ16" s="18"/>
      <c r="BA16" s="18"/>
      <c r="BB16" s="18"/>
      <c r="BC16" s="18"/>
      <c r="BD16" s="10"/>
    </row>
    <row r="17" spans="12:56">
      <c r="AY17" s="27"/>
      <c r="AZ17" s="18"/>
      <c r="BA17" s="18"/>
      <c r="BB17" s="18"/>
      <c r="BC17" s="18"/>
      <c r="BD17" s="10"/>
    </row>
    <row r="18" spans="12:56">
      <c r="AY18" s="27"/>
      <c r="AZ18" s="18"/>
      <c r="BA18" s="18"/>
      <c r="BB18" s="18"/>
      <c r="BC18" s="18"/>
      <c r="BD18" s="10"/>
    </row>
    <row r="19" spans="12:56">
      <c r="AY19" s="27"/>
      <c r="AZ19" s="18"/>
      <c r="BA19" s="18"/>
      <c r="BB19" s="18"/>
      <c r="BC19" s="18"/>
      <c r="BD19" s="10"/>
    </row>
    <row r="20" spans="12:56">
      <c r="N20" s="11"/>
      <c r="W20" s="11"/>
      <c r="AF20" s="11"/>
      <c r="AO20" s="11"/>
      <c r="AY20" s="27"/>
      <c r="AZ20" s="18"/>
      <c r="BA20" s="18"/>
      <c r="BB20" s="18"/>
      <c r="BC20" s="18"/>
      <c r="BD20" s="10"/>
    </row>
    <row r="21" spans="12:56">
      <c r="AY21" s="17" t="s">
        <v>57</v>
      </c>
      <c r="AZ21" s="18"/>
      <c r="BA21" s="18"/>
      <c r="BB21" s="18"/>
      <c r="BC21" s="18"/>
      <c r="BD21" s="10"/>
    </row>
    <row r="22" spans="12:56">
      <c r="AY22" s="19"/>
      <c r="AZ22" s="20" t="s">
        <v>16</v>
      </c>
      <c r="BA22" s="20" t="s">
        <v>17</v>
      </c>
      <c r="BB22" s="20" t="s">
        <v>18</v>
      </c>
      <c r="BC22" s="20" t="s">
        <v>15</v>
      </c>
      <c r="BD22" s="10"/>
    </row>
    <row r="23" spans="12:56">
      <c r="AY23" s="21" t="s">
        <v>63</v>
      </c>
      <c r="AZ23" s="22">
        <f>'2a. % By Priority'!G23</f>
        <v>1</v>
      </c>
      <c r="BA23" s="22" t="e">
        <f>'2a. % By Priority'!N23</f>
        <v>#DIV/0!</v>
      </c>
      <c r="BB23" s="22" t="e">
        <f>'2a. % By Priority'!U23</f>
        <v>#DIV/0!</v>
      </c>
      <c r="BC23" s="22" t="e">
        <f>'2a. % By Priority'!AB23</f>
        <v>#DIV/0!</v>
      </c>
      <c r="BD23" s="10"/>
    </row>
    <row r="24" spans="12:56">
      <c r="L24" s="14"/>
      <c r="M24" s="14"/>
      <c r="AY24" s="21" t="s">
        <v>64</v>
      </c>
      <c r="AZ24" s="22">
        <f>'2a. % By Priority'!G25</f>
        <v>0</v>
      </c>
      <c r="BA24" s="22" t="e">
        <f>'2a. % By Priority'!N25</f>
        <v>#DIV/0!</v>
      </c>
      <c r="BB24" s="22" t="e">
        <f>'2a. % By Priority'!U25</f>
        <v>#DIV/0!</v>
      </c>
      <c r="BC24" s="22" t="e">
        <f>'2a. % By Priority'!AB25</f>
        <v>#DIV/0!</v>
      </c>
      <c r="BD24" s="10"/>
    </row>
    <row r="25" spans="12:56">
      <c r="L25" s="14"/>
      <c r="M25" s="14"/>
      <c r="AY25" s="21" t="s">
        <v>65</v>
      </c>
      <c r="AZ25" s="22">
        <f>'2a. % By Priority'!G28</f>
        <v>0</v>
      </c>
      <c r="BA25" s="22" t="e">
        <f>'2a. % By Priority'!N28</f>
        <v>#DIV/0!</v>
      </c>
      <c r="BB25" s="22" t="e">
        <f>'2a. % By Priority'!U28</f>
        <v>#DIV/0!</v>
      </c>
      <c r="BC25" s="22" t="e">
        <f>'2a. % By Priority'!AB28</f>
        <v>#DIV/0!</v>
      </c>
      <c r="BD25" s="10"/>
    </row>
    <row r="26" spans="12:56">
      <c r="L26" s="14"/>
      <c r="M26" s="14"/>
      <c r="AY26" s="27"/>
      <c r="AZ26" s="18"/>
      <c r="BA26" s="18"/>
      <c r="BB26" s="18"/>
      <c r="BC26" s="18"/>
      <c r="BD26" s="10"/>
    </row>
    <row r="27" spans="12:56">
      <c r="AY27" s="24"/>
      <c r="AZ27" s="18"/>
      <c r="BA27" s="18"/>
      <c r="BB27" s="18"/>
      <c r="BC27" s="18"/>
      <c r="BD27" s="10"/>
    </row>
    <row r="28" spans="12:56">
      <c r="AY28" s="24"/>
      <c r="AZ28" s="18"/>
      <c r="BA28" s="18"/>
      <c r="BB28" s="18"/>
      <c r="BC28" s="18"/>
      <c r="BD28" s="10"/>
    </row>
    <row r="29" spans="12:56">
      <c r="AY29" s="24"/>
      <c r="AZ29" s="18"/>
      <c r="BA29" s="18"/>
      <c r="BB29" s="18"/>
      <c r="BC29" s="18"/>
      <c r="BD29" s="10"/>
    </row>
    <row r="30" spans="12:56">
      <c r="AY30" s="27"/>
      <c r="AZ30" s="18"/>
      <c r="BA30" s="18"/>
      <c r="BB30" s="18"/>
      <c r="BC30" s="18"/>
      <c r="BD30" s="10"/>
    </row>
    <row r="31" spans="12:56">
      <c r="AY31" s="27"/>
      <c r="AZ31" s="18"/>
      <c r="BA31" s="18"/>
      <c r="BB31" s="18"/>
      <c r="BC31" s="18"/>
      <c r="BD31" s="10"/>
    </row>
    <row r="32" spans="12:56">
      <c r="AY32" s="27"/>
      <c r="AZ32" s="18"/>
      <c r="BA32" s="18"/>
      <c r="BB32" s="18"/>
      <c r="BC32" s="18"/>
      <c r="BD32" s="10"/>
    </row>
    <row r="33" spans="11:56">
      <c r="AY33" s="27"/>
      <c r="AZ33" s="18"/>
      <c r="BA33" s="18"/>
      <c r="BB33" s="18"/>
      <c r="BC33" s="18"/>
      <c r="BD33" s="10"/>
    </row>
    <row r="34" spans="11:56">
      <c r="AY34" s="27"/>
      <c r="AZ34" s="18"/>
      <c r="BA34" s="18"/>
      <c r="BB34" s="18"/>
      <c r="BC34" s="18"/>
      <c r="BD34" s="10"/>
    </row>
    <row r="35" spans="11:56">
      <c r="AY35" s="27"/>
      <c r="AZ35" s="18"/>
      <c r="BA35" s="18"/>
      <c r="BB35" s="18"/>
      <c r="BC35" s="18"/>
      <c r="BD35" s="10"/>
    </row>
    <row r="36" spans="11:56">
      <c r="N36" s="11"/>
      <c r="W36" s="11"/>
      <c r="AF36" s="11"/>
      <c r="AO36" s="11"/>
      <c r="AY36" s="27"/>
      <c r="AZ36" s="18"/>
      <c r="BA36" s="18"/>
      <c r="BB36" s="18"/>
      <c r="BC36" s="18"/>
      <c r="BD36" s="10"/>
    </row>
    <row r="37" spans="11:56">
      <c r="AY37" s="17" t="s">
        <v>58</v>
      </c>
      <c r="AZ37" s="28"/>
      <c r="BA37" s="28"/>
      <c r="BB37" s="28"/>
      <c r="BC37" s="28"/>
      <c r="BD37" s="16"/>
    </row>
    <row r="38" spans="11:56">
      <c r="AY38" s="29"/>
      <c r="AZ38" s="20" t="s">
        <v>16</v>
      </c>
      <c r="BA38" s="20" t="s">
        <v>17</v>
      </c>
      <c r="BB38" s="20" t="s">
        <v>18</v>
      </c>
      <c r="BC38" s="20" t="s">
        <v>15</v>
      </c>
      <c r="BD38" s="16"/>
    </row>
    <row r="39" spans="11:56">
      <c r="AY39" s="21" t="s">
        <v>63</v>
      </c>
      <c r="AZ39" s="22">
        <f>'2a. % By Priority'!G41</f>
        <v>1</v>
      </c>
      <c r="BA39" s="22" t="e">
        <f>'2a. % By Priority'!N41</f>
        <v>#DIV/0!</v>
      </c>
      <c r="BB39" s="22" t="e">
        <f>'2a. % By Priority'!U41</f>
        <v>#DIV/0!</v>
      </c>
      <c r="BC39" s="22" t="e">
        <f>'2a. % By Priority'!AB41</f>
        <v>#DIV/0!</v>
      </c>
      <c r="BD39" s="16"/>
    </row>
    <row r="40" spans="11:56">
      <c r="K40" s="14"/>
      <c r="L40" s="14"/>
      <c r="AY40" s="21" t="s">
        <v>64</v>
      </c>
      <c r="AZ40" s="22">
        <f>'2a. % By Priority'!G43</f>
        <v>0</v>
      </c>
      <c r="BA40" s="22" t="e">
        <f>'2a. % By Priority'!N43</f>
        <v>#DIV/0!</v>
      </c>
      <c r="BB40" s="22" t="e">
        <f>'2a. % By Priority'!U43</f>
        <v>#DIV/0!</v>
      </c>
      <c r="BC40" s="22" t="e">
        <f>'2a. % By Priority'!AB43</f>
        <v>#DIV/0!</v>
      </c>
      <c r="BD40" s="16"/>
    </row>
    <row r="41" spans="11:56">
      <c r="K41" s="14"/>
      <c r="L41" s="14"/>
      <c r="AY41" s="21" t="s">
        <v>65</v>
      </c>
      <c r="AZ41" s="22">
        <f>'2a. % By Priority'!G46</f>
        <v>0</v>
      </c>
      <c r="BA41" s="22" t="e">
        <f>'2a. % By Priority'!N46</f>
        <v>#DIV/0!</v>
      </c>
      <c r="BB41" s="22" t="e">
        <f>'2a. % By Priority'!U46</f>
        <v>#DIV/0!</v>
      </c>
      <c r="BC41" s="22" t="e">
        <f>'2a. % By Priority'!AB46</f>
        <v>#DIV/0!</v>
      </c>
      <c r="BD41" s="16"/>
    </row>
    <row r="42" spans="11:56">
      <c r="K42" s="14"/>
      <c r="L42" s="14"/>
      <c r="AY42" s="27"/>
      <c r="AZ42" s="18"/>
      <c r="BA42" s="18"/>
      <c r="BB42" s="18"/>
      <c r="BC42" s="18"/>
      <c r="BD42" s="10"/>
    </row>
    <row r="43" spans="11:56">
      <c r="AY43" s="24"/>
      <c r="AZ43" s="18"/>
      <c r="BA43" s="18"/>
      <c r="BB43" s="18"/>
      <c r="BC43" s="18"/>
      <c r="BD43" s="10"/>
    </row>
    <row r="44" spans="11:56">
      <c r="AY44" s="24"/>
      <c r="AZ44" s="18"/>
      <c r="BA44" s="18"/>
      <c r="BB44" s="18"/>
      <c r="BC44" s="18"/>
      <c r="BD44" s="10"/>
    </row>
    <row r="45" spans="11:56">
      <c r="AY45" s="24"/>
      <c r="AZ45" s="18"/>
      <c r="BA45" s="18"/>
      <c r="BB45" s="18"/>
      <c r="BC45" s="18"/>
      <c r="BD45" s="10"/>
    </row>
    <row r="46" spans="11:56">
      <c r="AY46" s="27"/>
      <c r="AZ46" s="18"/>
      <c r="BA46" s="18"/>
      <c r="BB46" s="18"/>
      <c r="BC46" s="18"/>
      <c r="BD46" s="10"/>
    </row>
    <row r="47" spans="11:56">
      <c r="AY47" s="27"/>
      <c r="AZ47" s="18"/>
      <c r="BA47" s="18"/>
      <c r="BB47" s="18"/>
      <c r="BC47" s="18"/>
      <c r="BD47" s="10"/>
    </row>
    <row r="48" spans="11:56">
      <c r="AY48" s="27"/>
      <c r="AZ48" s="18"/>
      <c r="BA48" s="18"/>
      <c r="BB48" s="18"/>
      <c r="BC48" s="18"/>
      <c r="BD48" s="10"/>
    </row>
    <row r="49" spans="12:56">
      <c r="AY49" s="27"/>
      <c r="AZ49" s="18"/>
      <c r="BA49" s="18"/>
      <c r="BB49" s="18"/>
      <c r="BC49" s="18"/>
      <c r="BD49" s="10"/>
    </row>
    <row r="50" spans="12:56">
      <c r="AY50" s="27"/>
      <c r="AZ50" s="18"/>
      <c r="BA50" s="18"/>
      <c r="BB50" s="18"/>
      <c r="BC50" s="18"/>
      <c r="BD50" s="10"/>
    </row>
    <row r="51" spans="12:56">
      <c r="AY51" s="27"/>
      <c r="AZ51" s="18"/>
      <c r="BA51" s="18"/>
      <c r="BB51" s="18"/>
      <c r="BC51" s="18"/>
      <c r="BD51" s="10"/>
    </row>
    <row r="52" spans="12:56">
      <c r="N52" s="11"/>
      <c r="W52" s="11"/>
      <c r="AF52" s="11"/>
      <c r="AP52" s="11"/>
      <c r="AY52" s="27"/>
      <c r="AZ52" s="18"/>
      <c r="BA52" s="18"/>
      <c r="BB52" s="18"/>
      <c r="BC52" s="18"/>
      <c r="BD52" s="10"/>
    </row>
    <row r="53" spans="12:56">
      <c r="AY53" s="17" t="s">
        <v>59</v>
      </c>
      <c r="AZ53" s="28"/>
      <c r="BA53" s="28"/>
      <c r="BB53" s="28"/>
      <c r="BC53" s="28"/>
      <c r="BD53" s="10"/>
    </row>
    <row r="54" spans="12:56">
      <c r="AY54" s="29"/>
      <c r="AZ54" s="20" t="s">
        <v>16</v>
      </c>
      <c r="BA54" s="20" t="s">
        <v>17</v>
      </c>
      <c r="BB54" s="20" t="s">
        <v>18</v>
      </c>
      <c r="BC54" s="20" t="s">
        <v>15</v>
      </c>
      <c r="BD54" s="10"/>
    </row>
    <row r="55" spans="12:56">
      <c r="AY55" s="21" t="s">
        <v>63</v>
      </c>
      <c r="AZ55" s="22">
        <f>'2a. % By Priority'!G59</f>
        <v>0.88888888888888884</v>
      </c>
      <c r="BA55" s="22" t="e">
        <f>'2a. % By Priority'!N59</f>
        <v>#DIV/0!</v>
      </c>
      <c r="BB55" s="22" t="e">
        <f>'2a. % By Priority'!U59</f>
        <v>#DIV/0!</v>
      </c>
      <c r="BC55" s="22" t="e">
        <f>'2a. % By Priority'!AB59</f>
        <v>#DIV/0!</v>
      </c>
      <c r="BD55" s="10"/>
    </row>
    <row r="56" spans="12:56">
      <c r="L56" s="14"/>
      <c r="M56" s="14"/>
      <c r="AY56" s="21" t="s">
        <v>64</v>
      </c>
      <c r="AZ56" s="22">
        <f>'2a. % By Priority'!G61</f>
        <v>3.7037037037037035E-2</v>
      </c>
      <c r="BA56" s="22" t="e">
        <f>'2a. % By Priority'!N61</f>
        <v>#DIV/0!</v>
      </c>
      <c r="BB56" s="22" t="e">
        <f>'2a. % By Priority'!U61</f>
        <v>#DIV/0!</v>
      </c>
      <c r="BC56" s="22" t="e">
        <f>'2a. % By Priority'!AB61</f>
        <v>#DIV/0!</v>
      </c>
      <c r="BD56" s="10"/>
    </row>
    <row r="57" spans="12:56">
      <c r="L57" s="14"/>
      <c r="M57" s="14"/>
      <c r="AY57" s="21" t="s">
        <v>65</v>
      </c>
      <c r="AZ57" s="22">
        <f>'2a. % By Priority'!G64</f>
        <v>7.407407407407407E-2</v>
      </c>
      <c r="BA57" s="22" t="e">
        <f>'2a. % By Priority'!N64</f>
        <v>#DIV/0!</v>
      </c>
      <c r="BB57" s="22" t="e">
        <f>'2a. % By Priority'!U64</f>
        <v>#DIV/0!</v>
      </c>
      <c r="BC57" s="22" t="e">
        <f>'2a. % By Priority'!AB64</f>
        <v>#DIV/0!</v>
      </c>
      <c r="BD57" s="10"/>
    </row>
    <row r="58" spans="12:56">
      <c r="L58" s="14"/>
      <c r="M58" s="14"/>
      <c r="AY58" s="10"/>
      <c r="AZ58" s="13"/>
      <c r="BA58" s="13"/>
      <c r="BB58" s="13"/>
      <c r="BC58" s="13"/>
      <c r="BD58" s="10"/>
    </row>
    <row r="59" spans="12:56">
      <c r="AY59" s="15"/>
      <c r="AZ59" s="13"/>
      <c r="BA59" s="13"/>
      <c r="BB59" s="13"/>
      <c r="BC59" s="13"/>
      <c r="BD59" s="10"/>
    </row>
    <row r="60" spans="12:56">
      <c r="AY60" s="15"/>
      <c r="AZ60" s="13"/>
      <c r="BA60" s="13"/>
      <c r="BB60" s="13"/>
      <c r="BC60" s="13"/>
      <c r="BD60" s="10"/>
    </row>
    <row r="61" spans="12:56">
      <c r="AY61" s="15"/>
      <c r="AZ61" s="13"/>
      <c r="BA61" s="13"/>
      <c r="BB61" s="13"/>
      <c r="BC61" s="13"/>
      <c r="BD61" s="10"/>
    </row>
    <row r="62" spans="12:56">
      <c r="AY62" s="10"/>
      <c r="AZ62" s="13"/>
      <c r="BA62" s="13"/>
      <c r="BB62" s="13"/>
      <c r="BC62" s="13"/>
      <c r="BD62" s="10"/>
    </row>
    <row r="63" spans="12:56">
      <c r="AY63" s="10"/>
      <c r="AZ63" s="13"/>
      <c r="BA63" s="13"/>
      <c r="BB63" s="13"/>
      <c r="BC63" s="13"/>
      <c r="BD63" s="10"/>
    </row>
    <row r="64" spans="12:56">
      <c r="AY64" s="10"/>
      <c r="AZ64" s="13"/>
      <c r="BA64" s="13"/>
      <c r="BB64" s="13"/>
      <c r="BC64" s="13"/>
      <c r="BD64" s="10"/>
    </row>
    <row r="65" spans="51:56">
      <c r="AY65" s="10"/>
      <c r="AZ65" s="13"/>
      <c r="BA65" s="13"/>
      <c r="BB65" s="13"/>
      <c r="BC65" s="13"/>
      <c r="BD65" s="10"/>
    </row>
    <row r="66" spans="51:56">
      <c r="AY66" s="10"/>
      <c r="AZ66" s="13"/>
      <c r="BA66" s="13"/>
      <c r="BB66" s="13"/>
      <c r="BC66" s="13"/>
      <c r="BD66" s="10"/>
    </row>
  </sheetData>
  <sheetProtection algorithmName="SHA-512" hashValue="3YjMwSX8UkJYiYMOIFiJZ2/k/9FbMwz0Objaes6i9qkImS7vvHiA3rMC4MNSfcWjnm7LIEeVi6QMbh1UxQ9+0w==" saltValue="FBtOBOGoNybC0a2ND+uEuQ==" spinCount="100000" sheet="1" objects="1" scenarios="1"/>
  <mergeCells count="1">
    <mergeCell ref="M1:Z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7"/>
  <sheetViews>
    <sheetView topLeftCell="B1" workbookViewId="0"/>
  </sheetViews>
  <sheetFormatPr defaultColWidth="9.28515625" defaultRowHeight="14.25"/>
  <cols>
    <col min="1" max="1" width="3.42578125" style="159" hidden="1" customWidth="1"/>
    <col min="2" max="2" width="52.28515625" style="159" bestFit="1" customWidth="1"/>
    <col min="3" max="3" width="12.28515625" style="156" bestFit="1" customWidth="1"/>
    <col min="4" max="4" width="11.7109375" style="156" bestFit="1" customWidth="1"/>
    <col min="5" max="5" width="15" style="156" bestFit="1" customWidth="1"/>
    <col min="6" max="6" width="11.7109375" style="159" bestFit="1" customWidth="1"/>
    <col min="7" max="7" width="16.7109375" style="156" bestFit="1" customWidth="1"/>
    <col min="8" max="8" width="4.5703125" style="159" customWidth="1"/>
    <col min="9" max="9" width="51.28515625" style="159" hidden="1" customWidth="1"/>
    <col min="10" max="10" width="12.28515625" style="156" hidden="1" customWidth="1"/>
    <col min="11" max="11" width="11.7109375" style="156" hidden="1" customWidth="1"/>
    <col min="12" max="12" width="15" style="156" hidden="1" customWidth="1"/>
    <col min="13" max="13" width="11.7109375" style="159" hidden="1" customWidth="1"/>
    <col min="14" max="14" width="16.7109375" style="156" hidden="1" customWidth="1"/>
    <col min="15" max="15" width="4.5703125" style="159" customWidth="1"/>
    <col min="16" max="16" width="52.5703125" style="159" hidden="1" customWidth="1"/>
    <col min="17" max="17" width="12.28515625" style="156" hidden="1" customWidth="1"/>
    <col min="18" max="18" width="11.7109375" style="156" hidden="1" customWidth="1"/>
    <col min="19" max="19" width="15" style="156" hidden="1" customWidth="1"/>
    <col min="20" max="20" width="11.7109375" style="159" hidden="1" customWidth="1"/>
    <col min="21" max="21" width="16.7109375" style="156" hidden="1" customWidth="1"/>
    <col min="22" max="22" width="4.5703125" style="159" customWidth="1"/>
    <col min="23" max="23" width="51.7109375" style="156" hidden="1" customWidth="1"/>
    <col min="24" max="24" width="12.28515625" style="156" hidden="1" customWidth="1"/>
    <col min="25" max="25" width="20.42578125" style="156" hidden="1" customWidth="1"/>
    <col min="26" max="26" width="15" style="156" hidden="1" customWidth="1"/>
    <col min="27" max="27" width="11.7109375" style="156" hidden="1" customWidth="1"/>
    <col min="28" max="28" width="16.7109375" style="183" hidden="1" customWidth="1"/>
    <col min="29" max="29" width="9.28515625" style="159" customWidth="1"/>
    <col min="30" max="16384" width="9.28515625" style="159"/>
  </cols>
  <sheetData>
    <row r="1" spans="2:30" s="153" customFormat="1" ht="20.25">
      <c r="B1" s="199" t="s">
        <v>472</v>
      </c>
      <c r="C1" s="200"/>
      <c r="D1" s="201"/>
      <c r="E1" s="201"/>
      <c r="F1" s="202"/>
      <c r="G1" s="201"/>
      <c r="I1" s="199" t="s">
        <v>473</v>
      </c>
      <c r="J1" s="200"/>
      <c r="K1" s="201"/>
      <c r="L1" s="201"/>
      <c r="M1" s="202"/>
      <c r="N1" s="201"/>
      <c r="P1" s="199" t="s">
        <v>474</v>
      </c>
      <c r="Q1" s="200"/>
      <c r="R1" s="201"/>
      <c r="S1" s="201"/>
      <c r="T1" s="202"/>
      <c r="U1" s="201"/>
      <c r="W1" s="203" t="s">
        <v>475</v>
      </c>
      <c r="X1" s="204"/>
      <c r="Y1" s="204"/>
      <c r="Z1" s="204"/>
      <c r="AA1" s="204"/>
      <c r="AB1" s="205"/>
    </row>
    <row r="2" spans="2:30" ht="15.75">
      <c r="B2" s="154"/>
      <c r="C2" s="155"/>
      <c r="D2" s="155"/>
      <c r="E2" s="155"/>
      <c r="F2" s="154"/>
      <c r="G2" s="155"/>
      <c r="I2" s="154"/>
      <c r="J2" s="155"/>
      <c r="K2" s="155"/>
      <c r="L2" s="155"/>
      <c r="M2" s="154"/>
      <c r="N2" s="155"/>
      <c r="P2" s="154"/>
      <c r="Q2" s="155"/>
      <c r="R2" s="155"/>
      <c r="S2" s="155"/>
      <c r="T2" s="154"/>
      <c r="U2" s="155"/>
      <c r="W2" s="157"/>
      <c r="X2" s="157"/>
      <c r="Y2" s="157"/>
      <c r="Z2" s="157"/>
      <c r="AA2" s="157"/>
      <c r="AB2" s="158"/>
    </row>
    <row r="3" spans="2:30" s="168" customFormat="1" ht="15.75">
      <c r="B3" s="228" t="s">
        <v>476</v>
      </c>
      <c r="C3" s="207"/>
      <c r="D3" s="207"/>
      <c r="E3" s="207"/>
      <c r="F3" s="208"/>
      <c r="G3" s="207"/>
      <c r="I3" s="228" t="s">
        <v>476</v>
      </c>
      <c r="J3" s="207"/>
      <c r="K3" s="207"/>
      <c r="L3" s="207"/>
      <c r="M3" s="208"/>
      <c r="N3" s="207"/>
      <c r="P3" s="228" t="s">
        <v>476</v>
      </c>
      <c r="Q3" s="207"/>
      <c r="R3" s="207"/>
      <c r="S3" s="207"/>
      <c r="T3" s="208"/>
      <c r="U3" s="207"/>
      <c r="W3" s="228" t="s">
        <v>476</v>
      </c>
      <c r="X3" s="207"/>
      <c r="Y3" s="207"/>
      <c r="Z3" s="207"/>
      <c r="AA3" s="208"/>
      <c r="AB3" s="207"/>
    </row>
    <row r="4" spans="2:30" ht="42" customHeight="1">
      <c r="B4" s="209" t="s">
        <v>46</v>
      </c>
      <c r="C4" s="210" t="s">
        <v>47</v>
      </c>
      <c r="D4" s="210" t="s">
        <v>48</v>
      </c>
      <c r="E4" s="210" t="s">
        <v>49</v>
      </c>
      <c r="F4" s="209" t="s">
        <v>50</v>
      </c>
      <c r="G4" s="210" t="s">
        <v>51</v>
      </c>
      <c r="I4" s="209" t="s">
        <v>46</v>
      </c>
      <c r="J4" s="210" t="s">
        <v>47</v>
      </c>
      <c r="K4" s="210" t="s">
        <v>48</v>
      </c>
      <c r="L4" s="210" t="s">
        <v>49</v>
      </c>
      <c r="M4" s="209" t="s">
        <v>50</v>
      </c>
      <c r="N4" s="210" t="s">
        <v>51</v>
      </c>
      <c r="P4" s="209" t="s">
        <v>46</v>
      </c>
      <c r="Q4" s="210" t="s">
        <v>47</v>
      </c>
      <c r="R4" s="210" t="s">
        <v>48</v>
      </c>
      <c r="S4" s="210" t="s">
        <v>49</v>
      </c>
      <c r="T4" s="209" t="s">
        <v>50</v>
      </c>
      <c r="U4" s="210" t="s">
        <v>51</v>
      </c>
      <c r="W4" s="166" t="s">
        <v>46</v>
      </c>
      <c r="X4" s="166" t="s">
        <v>47</v>
      </c>
      <c r="Y4" s="166" t="s">
        <v>48</v>
      </c>
      <c r="Z4" s="166" t="s">
        <v>49</v>
      </c>
      <c r="AA4" s="166" t="s">
        <v>50</v>
      </c>
      <c r="AB4" s="166" t="s">
        <v>51</v>
      </c>
    </row>
    <row r="5" spans="2:30" ht="21.75" customHeight="1">
      <c r="B5" s="233" t="s">
        <v>52</v>
      </c>
      <c r="C5" s="211">
        <f>COUNTIFS('1. All Data'!$AB$3:$AB$133,"Leader &amp; Economic Growth",'1. All Data'!$H$3:$H$133,"Fully Achieved")</f>
        <v>3</v>
      </c>
      <c r="D5" s="212">
        <f>C5/C16</f>
        <v>8.5714285714285715E-2</v>
      </c>
      <c r="E5" s="391">
        <f>D5+D6</f>
        <v>0.62857142857142856</v>
      </c>
      <c r="F5" s="213">
        <f>C5/C17</f>
        <v>0.12</v>
      </c>
      <c r="G5" s="407">
        <f>F5+F6</f>
        <v>0.88</v>
      </c>
      <c r="I5" s="233" t="s">
        <v>52</v>
      </c>
      <c r="J5" s="211">
        <f>COUNTIFS('1. All Data'!$AB$3:$AB$133,"Leader &amp; Economic Growth",'1. All Data'!$M$3:$M$133,"Fully Achieved")</f>
        <v>0</v>
      </c>
      <c r="K5" s="212" t="e">
        <f>J5/J16</f>
        <v>#DIV/0!</v>
      </c>
      <c r="L5" s="391" t="e">
        <f>K5+K6</f>
        <v>#DIV/0!</v>
      </c>
      <c r="M5" s="213" t="e">
        <f>J5/J17</f>
        <v>#DIV/0!</v>
      </c>
      <c r="N5" s="407" t="e">
        <f>M5+M6</f>
        <v>#DIV/0!</v>
      </c>
      <c r="P5" s="233" t="s">
        <v>52</v>
      </c>
      <c r="Q5" s="211">
        <f>COUNTIFS('1. All Data'!$AB$3:$AB$133,"Leader &amp; Economic Growth",'1. All Data'!$R$3:$R$133,"Fully Achieved")</f>
        <v>0</v>
      </c>
      <c r="R5" s="212" t="e">
        <f>Q5/Q16</f>
        <v>#DIV/0!</v>
      </c>
      <c r="S5" s="391" t="e">
        <f>R5+R6</f>
        <v>#DIV/0!</v>
      </c>
      <c r="T5" s="213" t="e">
        <f>Q5/Q17</f>
        <v>#DIV/0!</v>
      </c>
      <c r="U5" s="407" t="e">
        <f>T5+T6</f>
        <v>#DIV/0!</v>
      </c>
      <c r="W5" s="233" t="s">
        <v>52</v>
      </c>
      <c r="X5" s="211">
        <f>COUNTIFS('1. All Data'!$AB$3:$AB$133,"Leader &amp; Economic Growth",'1. All Data'!$V$3:$V$133,"Fully Achieved")</f>
        <v>0</v>
      </c>
      <c r="Y5" s="212" t="e">
        <f>X5/X16</f>
        <v>#DIV/0!</v>
      </c>
      <c r="Z5" s="391" t="e">
        <f>Y5+Y6</f>
        <v>#DIV/0!</v>
      </c>
      <c r="AA5" s="212" t="e">
        <f>X5/X17</f>
        <v>#DIV/0!</v>
      </c>
      <c r="AB5" s="364" t="e">
        <f>AA5+AA6</f>
        <v>#DIV/0!</v>
      </c>
    </row>
    <row r="6" spans="2:30" ht="18.75" customHeight="1">
      <c r="B6" s="233" t="s">
        <v>34</v>
      </c>
      <c r="C6" s="211">
        <f>COUNTIFS('1. All Data'!$AB$3:$AB$133,"Leader &amp; Economic Growth",'1. All Data'!$H$3:$H$133,"On Track to be Achieved")</f>
        <v>19</v>
      </c>
      <c r="D6" s="212">
        <f>C6/C16</f>
        <v>0.54285714285714282</v>
      </c>
      <c r="E6" s="391"/>
      <c r="F6" s="213">
        <f>C6/C17</f>
        <v>0.76</v>
      </c>
      <c r="G6" s="407"/>
      <c r="I6" s="233" t="s">
        <v>34</v>
      </c>
      <c r="J6" s="211">
        <f>COUNTIFS('1. All Data'!$AB$3:$AB$133,"Leader &amp; Economic Growth",'1. All Data'!$M$3:$M$133,"On Track to be Achieved")</f>
        <v>0</v>
      </c>
      <c r="K6" s="212" t="e">
        <f>J6/J16</f>
        <v>#DIV/0!</v>
      </c>
      <c r="L6" s="391"/>
      <c r="M6" s="213" t="e">
        <f>J6/J17</f>
        <v>#DIV/0!</v>
      </c>
      <c r="N6" s="407"/>
      <c r="P6" s="233" t="s">
        <v>34</v>
      </c>
      <c r="Q6" s="211">
        <f>COUNTIFS('1. All Data'!$AB$3:$AB$133,"LEADER",'1. All Data'!$R$3:$R$133,"On Track to be Achieved")</f>
        <v>0</v>
      </c>
      <c r="R6" s="212" t="e">
        <f>Q6/Q16</f>
        <v>#DIV/0!</v>
      </c>
      <c r="S6" s="391"/>
      <c r="T6" s="213" t="e">
        <f>Q6/Q17</f>
        <v>#DIV/0!</v>
      </c>
      <c r="U6" s="407"/>
      <c r="W6" s="233" t="s">
        <v>26</v>
      </c>
      <c r="X6" s="211">
        <f>COUNTIFS('1. All Data'!$AB$3:$AB$133,"Leader &amp; Economic Growth",'1. All Data'!$V$3:$V$133,"Numerical Outturn Within 5% Tolerance")</f>
        <v>0</v>
      </c>
      <c r="Y6" s="212" t="e">
        <f>X6/X16</f>
        <v>#DIV/0!</v>
      </c>
      <c r="Z6" s="391"/>
      <c r="AA6" s="212" t="e">
        <f>X6/X17</f>
        <v>#DIV/0!</v>
      </c>
      <c r="AB6" s="364"/>
    </row>
    <row r="7" spans="2:30" ht="21" customHeight="1">
      <c r="B7" s="392" t="s">
        <v>35</v>
      </c>
      <c r="C7" s="395">
        <f>COUNTIFS('1. All Data'!$AB$3:$AB$133,"Leader &amp; Economic Growth",'1. All Data'!$H$3:$H$133,"In Danger of Falling Behind Target")</f>
        <v>1</v>
      </c>
      <c r="D7" s="398">
        <f>C7/C16</f>
        <v>2.8571428571428571E-2</v>
      </c>
      <c r="E7" s="398">
        <f>D7</f>
        <v>2.8571428571428571E-2</v>
      </c>
      <c r="F7" s="401">
        <f>C7/C17</f>
        <v>0.04</v>
      </c>
      <c r="G7" s="404">
        <f>F7</f>
        <v>0.04</v>
      </c>
      <c r="I7" s="392" t="s">
        <v>35</v>
      </c>
      <c r="J7" s="395">
        <f>COUNTIFS('1. All Data'!$AB$3:$AB$133,"Leader &amp; Economic Growth",'1. All Data'!$M$3:$M$133,"In Danger of Falling Behind Target")</f>
        <v>0</v>
      </c>
      <c r="K7" s="398" t="e">
        <f>J7/J16</f>
        <v>#DIV/0!</v>
      </c>
      <c r="L7" s="398" t="e">
        <f>K7</f>
        <v>#DIV/0!</v>
      </c>
      <c r="M7" s="401" t="e">
        <f>J7/J17</f>
        <v>#DIV/0!</v>
      </c>
      <c r="N7" s="404" t="e">
        <f>M7</f>
        <v>#DIV/0!</v>
      </c>
      <c r="P7" s="392" t="s">
        <v>35</v>
      </c>
      <c r="Q7" s="395">
        <f>COUNTIFS('1. All Data'!$AB$3:$AB$133,"LEADER",'1. All Data'!$R$3:$R$133,"In Danger of Falling Behind Target")</f>
        <v>0</v>
      </c>
      <c r="R7" s="398" t="e">
        <f>Q7/Q16</f>
        <v>#DIV/0!</v>
      </c>
      <c r="S7" s="398" t="e">
        <f>R7</f>
        <v>#DIV/0!</v>
      </c>
      <c r="T7" s="401" t="e">
        <f>Q7/Q17</f>
        <v>#DIV/0!</v>
      </c>
      <c r="U7" s="404" t="e">
        <f>T7</f>
        <v>#DIV/0!</v>
      </c>
      <c r="W7" s="171" t="s">
        <v>27</v>
      </c>
      <c r="X7" s="172">
        <f>COUNTIFS('1. All Data'!$AB$3:$AB$133,"Leader &amp; Economic Growth",'1. All Data'!$V$3:$V$133,"Numerical Outturn Within 10% Tolerance")</f>
        <v>0</v>
      </c>
      <c r="Y7" s="170" t="e">
        <f>X7/$X$16</f>
        <v>#DIV/0!</v>
      </c>
      <c r="Z7" s="365" t="e">
        <f>SUM(Y7:Y9)</f>
        <v>#DIV/0!</v>
      </c>
      <c r="AA7" s="170" t="e">
        <f>X7/$X$17</f>
        <v>#DIV/0!</v>
      </c>
      <c r="AB7" s="378" t="e">
        <f>SUM(AA7:AA9)</f>
        <v>#DIV/0!</v>
      </c>
    </row>
    <row r="8" spans="2:30" ht="20.25" customHeight="1">
      <c r="B8" s="393"/>
      <c r="C8" s="396"/>
      <c r="D8" s="399"/>
      <c r="E8" s="399"/>
      <c r="F8" s="402"/>
      <c r="G8" s="405"/>
      <c r="I8" s="393"/>
      <c r="J8" s="396"/>
      <c r="K8" s="399"/>
      <c r="L8" s="399"/>
      <c r="M8" s="402"/>
      <c r="N8" s="405"/>
      <c r="P8" s="393"/>
      <c r="Q8" s="396"/>
      <c r="R8" s="399"/>
      <c r="S8" s="399"/>
      <c r="T8" s="402"/>
      <c r="U8" s="405"/>
      <c r="W8" s="171" t="s">
        <v>28</v>
      </c>
      <c r="X8" s="172">
        <f>COUNTIFS('1. All Data'!$AB$3:$AB$133,"Leader &amp; Economic Growth",'1. All Data'!$V$3:$V$133,"Target Partially Met")</f>
        <v>0</v>
      </c>
      <c r="Y8" s="170" t="e">
        <f>X8/$X$16</f>
        <v>#DIV/0!</v>
      </c>
      <c r="Z8" s="365"/>
      <c r="AA8" s="170" t="e">
        <f>X8/$X$17</f>
        <v>#DIV/0!</v>
      </c>
      <c r="AB8" s="378"/>
    </row>
    <row r="9" spans="2:30" ht="18.75" customHeight="1">
      <c r="B9" s="394"/>
      <c r="C9" s="397"/>
      <c r="D9" s="400"/>
      <c r="E9" s="400"/>
      <c r="F9" s="403"/>
      <c r="G9" s="406"/>
      <c r="I9" s="394"/>
      <c r="J9" s="397"/>
      <c r="K9" s="400"/>
      <c r="L9" s="400"/>
      <c r="M9" s="403"/>
      <c r="N9" s="406"/>
      <c r="P9" s="394"/>
      <c r="Q9" s="397"/>
      <c r="R9" s="400"/>
      <c r="S9" s="400"/>
      <c r="T9" s="403"/>
      <c r="U9" s="406"/>
      <c r="W9" s="171" t="s">
        <v>31</v>
      </c>
      <c r="X9" s="172">
        <f>COUNTIFS('1. All Data'!$AB$3:$AB$133,"Leader &amp; Economic Growth",'1. All Data'!$V$3:$V$133,"Completion Date Within Reasonable Tolerance")</f>
        <v>0</v>
      </c>
      <c r="Y9" s="170" t="e">
        <f>X9/$X$16</f>
        <v>#DIV/0!</v>
      </c>
      <c r="Z9" s="365"/>
      <c r="AA9" s="170" t="e">
        <f>X9/$X$17</f>
        <v>#DIV/0!</v>
      </c>
      <c r="AB9" s="378"/>
    </row>
    <row r="10" spans="2:30" ht="20.25" customHeight="1">
      <c r="B10" s="214" t="s">
        <v>36</v>
      </c>
      <c r="C10" s="211">
        <f>COUNTIFS('1. All Data'!$AB$3:$AB$133,"Leader &amp; Economic Growth",'1. All Data'!$H$3:$H$133,"Completed Behind Schedule")</f>
        <v>0</v>
      </c>
      <c r="D10" s="212">
        <f>C10/C16</f>
        <v>0</v>
      </c>
      <c r="E10" s="391">
        <f>D10+D11</f>
        <v>5.7142857142857141E-2</v>
      </c>
      <c r="F10" s="213">
        <f>C10/C17</f>
        <v>0</v>
      </c>
      <c r="G10" s="408">
        <f>F10+F11</f>
        <v>0.08</v>
      </c>
      <c r="I10" s="214" t="s">
        <v>36</v>
      </c>
      <c r="J10" s="211">
        <f>COUNTIFS('1. All Data'!$AB$3:$AB$133,"Leader &amp; Economic Growth",'1. All Data'!$M$3:$M$133,"Completed Behind Schedule")</f>
        <v>0</v>
      </c>
      <c r="K10" s="212" t="e">
        <f>J10/J16</f>
        <v>#DIV/0!</v>
      </c>
      <c r="L10" s="391" t="e">
        <f>K10+K11</f>
        <v>#DIV/0!</v>
      </c>
      <c r="M10" s="213" t="e">
        <f>J10/J17</f>
        <v>#DIV/0!</v>
      </c>
      <c r="N10" s="408" t="e">
        <f>M10+M11</f>
        <v>#DIV/0!</v>
      </c>
      <c r="P10" s="214" t="s">
        <v>36</v>
      </c>
      <c r="Q10" s="211">
        <f>COUNTIFS('1. All Data'!$AB$3:$AB$133,"LEADER",'1. All Data'!$R$3:$R$133,"Completed Behind Schedule")</f>
        <v>0</v>
      </c>
      <c r="R10" s="212" t="e">
        <f>Q10/Q16</f>
        <v>#DIV/0!</v>
      </c>
      <c r="S10" s="391" t="e">
        <f>R10+R11</f>
        <v>#DIV/0!</v>
      </c>
      <c r="T10" s="213" t="e">
        <f>Q10/Q17</f>
        <v>#DIV/0!</v>
      </c>
      <c r="U10" s="408" t="e">
        <f>T10+T11</f>
        <v>#DIV/0!</v>
      </c>
      <c r="W10" s="173" t="s">
        <v>30</v>
      </c>
      <c r="X10" s="211">
        <f>COUNTIFS('1. All Data'!$AB$3:$AB$133,"Leader &amp; Economic Growth",'1. All Data'!$V$3:$V$133,"Completed Significantly After Target Deadline")</f>
        <v>0</v>
      </c>
      <c r="Y10" s="212" t="e">
        <f>X10/X16</f>
        <v>#DIV/0!</v>
      </c>
      <c r="Z10" s="391" t="e">
        <f>Y10+Y11</f>
        <v>#DIV/0!</v>
      </c>
      <c r="AA10" s="170" t="e">
        <f>X10/$X$17</f>
        <v>#DIV/0!</v>
      </c>
      <c r="AB10" s="379" t="e">
        <f>AA10+AA11</f>
        <v>#DIV/0!</v>
      </c>
    </row>
    <row r="11" spans="2:30" ht="20.25" customHeight="1">
      <c r="B11" s="214" t="s">
        <v>29</v>
      </c>
      <c r="C11" s="211">
        <f>COUNTIFS('1. All Data'!$AB$3:$AB$133,"Leader &amp; Economic Growth",'1. All Data'!$H$3:$H$133,"Off Target")</f>
        <v>2</v>
      </c>
      <c r="D11" s="212">
        <f>C11/C16</f>
        <v>5.7142857142857141E-2</v>
      </c>
      <c r="E11" s="391"/>
      <c r="F11" s="213">
        <f>C11/C17</f>
        <v>0.08</v>
      </c>
      <c r="G11" s="408"/>
      <c r="I11" s="214" t="s">
        <v>29</v>
      </c>
      <c r="J11" s="211">
        <f>COUNTIFS('1. All Data'!$AB$3:$AB$133,"Leader &amp; Economic Growth",'1. All Data'!$M$3:$M$133,"Off Target")</f>
        <v>0</v>
      </c>
      <c r="K11" s="212" t="e">
        <f>J11/J16</f>
        <v>#DIV/0!</v>
      </c>
      <c r="L11" s="391"/>
      <c r="M11" s="213" t="e">
        <f>J11/J17</f>
        <v>#DIV/0!</v>
      </c>
      <c r="N11" s="408"/>
      <c r="P11" s="214" t="s">
        <v>29</v>
      </c>
      <c r="Q11" s="211">
        <f>COUNTIFS('1. All Data'!$AB$3:$AB$133,"LEADER",'1. All Data'!$R$3:$R$133,"Off Target")</f>
        <v>0</v>
      </c>
      <c r="R11" s="212" t="e">
        <f>Q11/Q16</f>
        <v>#DIV/0!</v>
      </c>
      <c r="S11" s="391"/>
      <c r="T11" s="213" t="e">
        <f>Q11/Q17</f>
        <v>#DIV/0!</v>
      </c>
      <c r="U11" s="408"/>
      <c r="W11" s="173" t="s">
        <v>29</v>
      </c>
      <c r="X11" s="211">
        <f>COUNTIFS('1. All Data'!$AB$3:$AB$133,"Leader &amp; Economic Growth",'1. All Data'!$V$3:$V$133,"Off Target")</f>
        <v>0</v>
      </c>
      <c r="Y11" s="212" t="e">
        <f>X11/X16</f>
        <v>#DIV/0!</v>
      </c>
      <c r="Z11" s="391"/>
      <c r="AA11" s="170" t="e">
        <f>X11/$X$17</f>
        <v>#DIV/0!</v>
      </c>
      <c r="AB11" s="379"/>
    </row>
    <row r="12" spans="2:30" ht="15" customHeight="1">
      <c r="B12" s="215" t="s">
        <v>53</v>
      </c>
      <c r="C12" s="211">
        <f>COUNTIFS('1. All Data'!$AB$3:$AB$133,"Leader &amp; Economic Growth",'1. All Data'!$H$3:$H$133,"Not yet due")</f>
        <v>10</v>
      </c>
      <c r="D12" s="216">
        <f>C12/C16</f>
        <v>0.2857142857142857</v>
      </c>
      <c r="E12" s="216">
        <f>D12</f>
        <v>0.2857142857142857</v>
      </c>
      <c r="F12" s="217"/>
      <c r="G12" s="59"/>
      <c r="I12" s="215" t="s">
        <v>53</v>
      </c>
      <c r="J12" s="211">
        <f>COUNTIFS('1. All Data'!$AB$3:$AB$133,"Leader &amp; Economic Growth",'1. All Data'!$M$3:$M$133,"Not yet due")</f>
        <v>0</v>
      </c>
      <c r="K12" s="216" t="e">
        <f>J12/J16</f>
        <v>#DIV/0!</v>
      </c>
      <c r="L12" s="216" t="e">
        <f>K12</f>
        <v>#DIV/0!</v>
      </c>
      <c r="M12" s="217"/>
      <c r="N12" s="59"/>
      <c r="P12" s="215" t="s">
        <v>53</v>
      </c>
      <c r="Q12" s="211">
        <f>COUNTIFS('1. All Data'!$AB$3:$AB$133,"LEADER",'1. All Data'!$R$3:$R$133,"Not yet due")</f>
        <v>0</v>
      </c>
      <c r="R12" s="216" t="e">
        <f>Q12/Q16</f>
        <v>#DIV/0!</v>
      </c>
      <c r="S12" s="216" t="e">
        <f>R12</f>
        <v>#DIV/0!</v>
      </c>
      <c r="T12" s="217"/>
      <c r="U12" s="59"/>
      <c r="W12" s="174" t="s">
        <v>53</v>
      </c>
      <c r="X12" s="211">
        <f>COUNTIFS('1. All Data'!$AB$3:$AB$133,"Leader &amp; Economic Growth",'1. All Data'!$V$3:$V$133,"Not yet due")</f>
        <v>0</v>
      </c>
      <c r="Y12" s="216" t="e">
        <f>X12/X16</f>
        <v>#DIV/0!</v>
      </c>
      <c r="Z12" s="216" t="e">
        <f>Y12</f>
        <v>#DIV/0!</v>
      </c>
      <c r="AA12" s="176"/>
      <c r="AB12" s="59"/>
    </row>
    <row r="13" spans="2:30" ht="15" customHeight="1">
      <c r="B13" s="215" t="s">
        <v>24</v>
      </c>
      <c r="C13" s="211">
        <f>COUNTIFS('1. All Data'!$AB$3:$AB$133,"Leader &amp; Economic Growth",'1. All Data'!$H$3:$H$133,"Update not provided")</f>
        <v>0</v>
      </c>
      <c r="D13" s="216">
        <f>C13/C16</f>
        <v>0</v>
      </c>
      <c r="E13" s="216">
        <f>D13</f>
        <v>0</v>
      </c>
      <c r="F13" s="217"/>
      <c r="G13" s="2"/>
      <c r="I13" s="215" t="s">
        <v>24</v>
      </c>
      <c r="J13" s="211">
        <f>COUNTIFS('1. All Data'!$AB$3:$AB$133,"Leader &amp; Economic Growth",'1. All Data'!$M$3:$M$133,"Update not provided")</f>
        <v>0</v>
      </c>
      <c r="K13" s="216" t="e">
        <f>J13/J16</f>
        <v>#DIV/0!</v>
      </c>
      <c r="L13" s="216" t="e">
        <f>K13</f>
        <v>#DIV/0!</v>
      </c>
      <c r="M13" s="217"/>
      <c r="N13" s="2"/>
      <c r="P13" s="215" t="s">
        <v>24</v>
      </c>
      <c r="Q13" s="211">
        <f>COUNTIFS('1. All Data'!$AB$3:$AB$133,"LEADER",'1. All Data'!$R$3:$R$133,"Update not provided")</f>
        <v>0</v>
      </c>
      <c r="R13" s="216" t="e">
        <f>Q13/Q16</f>
        <v>#DIV/0!</v>
      </c>
      <c r="S13" s="216" t="e">
        <f>R13</f>
        <v>#DIV/0!</v>
      </c>
      <c r="T13" s="217"/>
      <c r="U13" s="2"/>
      <c r="W13" s="174" t="s">
        <v>24</v>
      </c>
      <c r="X13" s="211">
        <f>COUNTIFS('1. All Data'!$AB$3:$AB$133,"Leader &amp; Economic Growth",'1. All Data'!$V$3:$V$133,"Update not provided")</f>
        <v>0</v>
      </c>
      <c r="Y13" s="216" t="e">
        <f>X13/X16</f>
        <v>#DIV/0!</v>
      </c>
      <c r="Z13" s="216" t="e">
        <f>Y13</f>
        <v>#DIV/0!</v>
      </c>
      <c r="AA13" s="176"/>
      <c r="AB13" s="2"/>
    </row>
    <row r="14" spans="2:30" ht="15.75" customHeight="1">
      <c r="B14" s="218" t="s">
        <v>32</v>
      </c>
      <c r="C14" s="211">
        <f>COUNTIFS('1. All Data'!$AB$3:$AB$133,"Leader &amp; Economic Growth",'1. All Data'!$H$3:$H$133,"Deferred")</f>
        <v>0</v>
      </c>
      <c r="D14" s="219">
        <f>C14/C16</f>
        <v>0</v>
      </c>
      <c r="E14" s="219">
        <f>D14</f>
        <v>0</v>
      </c>
      <c r="F14" s="220"/>
      <c r="G14" s="59"/>
      <c r="I14" s="218" t="s">
        <v>32</v>
      </c>
      <c r="J14" s="211">
        <f>COUNTIFS('1. All Data'!$AB$3:$AB$133,"Leader &amp; Economic Growth",'1. All Data'!$M$3:$M$133,"Deferred")</f>
        <v>0</v>
      </c>
      <c r="K14" s="219" t="e">
        <f>J14/J16</f>
        <v>#DIV/0!</v>
      </c>
      <c r="L14" s="219" t="e">
        <f>K14</f>
        <v>#DIV/0!</v>
      </c>
      <c r="M14" s="220"/>
      <c r="N14" s="59"/>
      <c r="P14" s="218" t="s">
        <v>32</v>
      </c>
      <c r="Q14" s="211">
        <f>COUNTIFS('1. All Data'!$AB$3:$AB$133,"LEADER",'1. All Data'!$R$3:$R$133,"Deferred")</f>
        <v>0</v>
      </c>
      <c r="R14" s="219" t="e">
        <f>Q14/Q16</f>
        <v>#DIV/0!</v>
      </c>
      <c r="S14" s="219" t="e">
        <f>R14</f>
        <v>#DIV/0!</v>
      </c>
      <c r="T14" s="220"/>
      <c r="U14" s="59"/>
      <c r="W14" s="177" t="s">
        <v>32</v>
      </c>
      <c r="X14" s="211">
        <f>COUNTIFS('1. All Data'!$AB$3:$AB$133,"Leader &amp; Economic Growth",'1. All Data'!$V$3:$V$133,"Deferred")</f>
        <v>0</v>
      </c>
      <c r="Y14" s="219" t="e">
        <f>X14/X16</f>
        <v>#DIV/0!</v>
      </c>
      <c r="Z14" s="219" t="e">
        <f>Y14</f>
        <v>#DIV/0!</v>
      </c>
      <c r="AA14" s="179"/>
      <c r="AB14" s="59"/>
    </row>
    <row r="15" spans="2:30" ht="15.75" customHeight="1">
      <c r="B15" s="218" t="s">
        <v>33</v>
      </c>
      <c r="C15" s="211">
        <f>COUNTIFS('1. All Data'!$AB$3:$AB$133,"Leader &amp; Economic Growth",'1. All Data'!$H$3:$H$133,"Deleted")</f>
        <v>0</v>
      </c>
      <c r="D15" s="219">
        <f>C15/C16</f>
        <v>0</v>
      </c>
      <c r="E15" s="219">
        <f>D15</f>
        <v>0</v>
      </c>
      <c r="F15" s="220"/>
      <c r="G15" s="30"/>
      <c r="I15" s="218" t="s">
        <v>33</v>
      </c>
      <c r="J15" s="211">
        <f>COUNTIFS('1. All Data'!$AB$3:$AB$133,"Leader &amp; Economic Growth",'1. All Data'!$M$3:$M$133,"Deleted")</f>
        <v>0</v>
      </c>
      <c r="K15" s="219" t="e">
        <f>J15/J16</f>
        <v>#DIV/0!</v>
      </c>
      <c r="L15" s="219" t="e">
        <f>K15</f>
        <v>#DIV/0!</v>
      </c>
      <c r="M15" s="220"/>
      <c r="N15" s="30"/>
      <c r="P15" s="218" t="s">
        <v>33</v>
      </c>
      <c r="Q15" s="211">
        <f>COUNTIFS('1. All Data'!$AB$3:$AB$133,"LEADER",'1. All Data'!$R$3:$R$133,"Deleted")</f>
        <v>0</v>
      </c>
      <c r="R15" s="219" t="e">
        <f>Q15/Q16</f>
        <v>#DIV/0!</v>
      </c>
      <c r="S15" s="219" t="e">
        <f>R15</f>
        <v>#DIV/0!</v>
      </c>
      <c r="T15" s="220"/>
      <c r="U15" s="30"/>
      <c r="W15" s="177" t="s">
        <v>33</v>
      </c>
      <c r="X15" s="211">
        <f>COUNTIFS('1. All Data'!$AB$3:$AB$133,"Leader &amp; Economic Growth",'1. All Data'!$V$3:$V$133,"Deleted")</f>
        <v>0</v>
      </c>
      <c r="Y15" s="219" t="e">
        <f>X15/X16</f>
        <v>#DIV/0!</v>
      </c>
      <c r="Z15" s="219" t="e">
        <f>Y15</f>
        <v>#DIV/0!</v>
      </c>
      <c r="AA15" s="179"/>
      <c r="AD15" s="3"/>
    </row>
    <row r="16" spans="2:30" ht="15.75" customHeight="1">
      <c r="B16" s="221" t="s">
        <v>55</v>
      </c>
      <c r="C16" s="222">
        <f>SUM(C5:C15)</f>
        <v>35</v>
      </c>
      <c r="D16" s="179"/>
      <c r="E16" s="179"/>
      <c r="F16" s="223"/>
      <c r="G16" s="59"/>
      <c r="I16" s="221" t="s">
        <v>55</v>
      </c>
      <c r="J16" s="222">
        <f>SUM(J5:J15)</f>
        <v>0</v>
      </c>
      <c r="K16" s="179"/>
      <c r="L16" s="179"/>
      <c r="M16" s="223"/>
      <c r="N16" s="59"/>
      <c r="P16" s="221" t="s">
        <v>55</v>
      </c>
      <c r="Q16" s="222">
        <f>SUM(Q5:Q15)</f>
        <v>0</v>
      </c>
      <c r="R16" s="179"/>
      <c r="S16" s="179"/>
      <c r="T16" s="223"/>
      <c r="U16" s="59"/>
      <c r="W16" s="180" t="s">
        <v>55</v>
      </c>
      <c r="X16" s="222">
        <f>SUM(X5:X15)</f>
        <v>0</v>
      </c>
      <c r="Y16" s="179"/>
      <c r="Z16" s="179"/>
      <c r="AA16" s="59"/>
      <c r="AB16" s="59"/>
    </row>
    <row r="17" spans="2:29" ht="15.75" customHeight="1">
      <c r="B17" s="221" t="s">
        <v>56</v>
      </c>
      <c r="C17" s="222">
        <f>C16-C15-C14-C13-C12</f>
        <v>25</v>
      </c>
      <c r="D17" s="59"/>
      <c r="E17" s="59"/>
      <c r="F17" s="223"/>
      <c r="G17" s="59"/>
      <c r="I17" s="221" t="s">
        <v>56</v>
      </c>
      <c r="J17" s="222">
        <f>J16-J15-J14-J13-J12</f>
        <v>0</v>
      </c>
      <c r="K17" s="59"/>
      <c r="L17" s="59"/>
      <c r="M17" s="223"/>
      <c r="N17" s="59"/>
      <c r="P17" s="221" t="s">
        <v>56</v>
      </c>
      <c r="Q17" s="222">
        <f>Q16-Q15-Q14-Q13-Q12</f>
        <v>0</v>
      </c>
      <c r="R17" s="59"/>
      <c r="S17" s="59"/>
      <c r="T17" s="223"/>
      <c r="U17" s="59"/>
      <c r="W17" s="180" t="s">
        <v>56</v>
      </c>
      <c r="X17" s="222">
        <f>X16-X15-X14-X13-X12</f>
        <v>0</v>
      </c>
      <c r="Y17" s="59"/>
      <c r="Z17" s="59"/>
      <c r="AA17" s="59"/>
      <c r="AB17" s="59"/>
    </row>
    <row r="18" spans="2:29" ht="15.75" customHeight="1">
      <c r="W18" s="182"/>
      <c r="AA18" s="2"/>
    </row>
    <row r="19" spans="2:29" ht="15.75" customHeight="1">
      <c r="AA19" s="2"/>
    </row>
    <row r="20" spans="2:29" s="168" customFormat="1" ht="15.75" customHeight="1">
      <c r="B20" s="190"/>
      <c r="C20" s="167"/>
      <c r="D20" s="167"/>
      <c r="E20" s="167"/>
      <c r="F20" s="223"/>
      <c r="G20" s="167"/>
      <c r="I20" s="190"/>
      <c r="J20" s="167"/>
      <c r="K20" s="167"/>
      <c r="L20" s="167"/>
      <c r="M20" s="223"/>
      <c r="N20" s="167"/>
      <c r="P20" s="190"/>
      <c r="Q20" s="167"/>
      <c r="R20" s="167"/>
      <c r="S20" s="167"/>
      <c r="T20" s="223"/>
      <c r="U20" s="167"/>
      <c r="W20" s="167"/>
      <c r="X20" s="167"/>
      <c r="Y20" s="167"/>
      <c r="Z20" s="167"/>
      <c r="AA20" s="59"/>
      <c r="AB20" s="189"/>
    </row>
    <row r="21" spans="2:29" ht="15" customHeight="1">
      <c r="W21" s="224"/>
      <c r="X21" s="59"/>
      <c r="Y21" s="59"/>
      <c r="Z21" s="59"/>
      <c r="AA21" s="59"/>
      <c r="AB21" s="179"/>
      <c r="AC21" s="168"/>
    </row>
    <row r="22" spans="2:29" s="168" customFormat="1" ht="15.75">
      <c r="B22" s="206" t="s">
        <v>477</v>
      </c>
      <c r="C22" s="207"/>
      <c r="D22" s="207"/>
      <c r="E22" s="207"/>
      <c r="F22" s="208"/>
      <c r="G22" s="207"/>
      <c r="I22" s="206" t="s">
        <v>477</v>
      </c>
      <c r="J22" s="207"/>
      <c r="K22" s="207"/>
      <c r="L22" s="207"/>
      <c r="M22" s="208"/>
      <c r="N22" s="207"/>
      <c r="P22" s="206" t="s">
        <v>477</v>
      </c>
      <c r="Q22" s="207"/>
      <c r="R22" s="207"/>
      <c r="S22" s="207"/>
      <c r="T22" s="208"/>
      <c r="U22" s="207"/>
      <c r="W22" s="206" t="s">
        <v>477</v>
      </c>
      <c r="X22" s="207"/>
      <c r="Y22" s="207"/>
      <c r="Z22" s="207"/>
      <c r="AA22" s="208"/>
      <c r="AB22" s="207"/>
    </row>
    <row r="23" spans="2:29" ht="42" customHeight="1">
      <c r="B23" s="209" t="s">
        <v>46</v>
      </c>
      <c r="C23" s="210" t="s">
        <v>47</v>
      </c>
      <c r="D23" s="210" t="s">
        <v>48</v>
      </c>
      <c r="E23" s="210" t="s">
        <v>49</v>
      </c>
      <c r="F23" s="209" t="s">
        <v>50</v>
      </c>
      <c r="G23" s="210" t="s">
        <v>51</v>
      </c>
      <c r="I23" s="209" t="s">
        <v>46</v>
      </c>
      <c r="J23" s="210" t="s">
        <v>47</v>
      </c>
      <c r="K23" s="210" t="s">
        <v>48</v>
      </c>
      <c r="L23" s="210" t="s">
        <v>49</v>
      </c>
      <c r="M23" s="209" t="s">
        <v>50</v>
      </c>
      <c r="N23" s="210" t="s">
        <v>51</v>
      </c>
      <c r="P23" s="209" t="s">
        <v>46</v>
      </c>
      <c r="Q23" s="210" t="s">
        <v>47</v>
      </c>
      <c r="R23" s="210" t="s">
        <v>48</v>
      </c>
      <c r="S23" s="210" t="s">
        <v>49</v>
      </c>
      <c r="T23" s="209" t="s">
        <v>50</v>
      </c>
      <c r="U23" s="210" t="s">
        <v>51</v>
      </c>
      <c r="W23" s="166" t="s">
        <v>46</v>
      </c>
      <c r="X23" s="166" t="s">
        <v>47</v>
      </c>
      <c r="Y23" s="166" t="s">
        <v>48</v>
      </c>
      <c r="Z23" s="166" t="s">
        <v>49</v>
      </c>
      <c r="AA23" s="166" t="s">
        <v>50</v>
      </c>
      <c r="AB23" s="166" t="s">
        <v>51</v>
      </c>
      <c r="AC23" s="168"/>
    </row>
    <row r="24" spans="2:29" ht="21.75" customHeight="1">
      <c r="B24" s="233" t="s">
        <v>52</v>
      </c>
      <c r="C24" s="211">
        <f>COUNTIFS('1. All Data'!$AB$3:$AB$133,"Tourism and cultural development",'1. All Data'!$H$3:$H$133,"Fully Achieved")</f>
        <v>2</v>
      </c>
      <c r="D24" s="212">
        <f>C24/C35</f>
        <v>9.5238095238095233E-2</v>
      </c>
      <c r="E24" s="391">
        <f>D24+D25</f>
        <v>0.76190476190476186</v>
      </c>
      <c r="F24" s="213">
        <f>C24/C36</f>
        <v>0.125</v>
      </c>
      <c r="G24" s="407">
        <f>F24+F25</f>
        <v>1</v>
      </c>
      <c r="I24" s="233" t="s">
        <v>52</v>
      </c>
      <c r="J24" s="211">
        <f>COUNTIFS('1. All Data'!$AB$3:$AB$133,"Tourism and cultural development",'1. All Data'!$M$3:$M$133,"Fully Achieved")</f>
        <v>0</v>
      </c>
      <c r="K24" s="212" t="e">
        <f>J24/J35</f>
        <v>#DIV/0!</v>
      </c>
      <c r="L24" s="391" t="e">
        <f>K24+K25</f>
        <v>#DIV/0!</v>
      </c>
      <c r="M24" s="213" t="e">
        <f>J24/J36</f>
        <v>#DIV/0!</v>
      </c>
      <c r="N24" s="407" t="e">
        <f>M24+M25</f>
        <v>#DIV/0!</v>
      </c>
      <c r="P24" s="233" t="s">
        <v>52</v>
      </c>
      <c r="Q24" s="211">
        <f>COUNTIFS('1. All Data'!$AB$3:$AB$133,"Tourism and cultural development",'1. All Data'!$R$3:$R$133,"Fully Achieved")</f>
        <v>0</v>
      </c>
      <c r="R24" s="212" t="e">
        <f>Q24/Q35</f>
        <v>#DIV/0!</v>
      </c>
      <c r="S24" s="391" t="e">
        <f>R24+R25</f>
        <v>#DIV/0!</v>
      </c>
      <c r="T24" s="213" t="e">
        <f>Q24/Q36</f>
        <v>#DIV/0!</v>
      </c>
      <c r="U24" s="407" t="e">
        <f>T24+T25</f>
        <v>#DIV/0!</v>
      </c>
      <c r="W24" s="233" t="s">
        <v>52</v>
      </c>
      <c r="X24" s="211">
        <f>COUNTIFS('1. All Data'!$AB$3:$AB$133,"Tourism and cultural development",'1. All Data'!$V$3:$V$133,"Fully Achieved")</f>
        <v>0</v>
      </c>
      <c r="Y24" s="212" t="e">
        <f>X24/X35</f>
        <v>#DIV/0!</v>
      </c>
      <c r="Z24" s="391" t="e">
        <f>Y24+Y25</f>
        <v>#DIV/0!</v>
      </c>
      <c r="AA24" s="212" t="e">
        <f>X24/X36</f>
        <v>#DIV/0!</v>
      </c>
      <c r="AB24" s="364" t="e">
        <f>AA24+AA25</f>
        <v>#DIV/0!</v>
      </c>
      <c r="AC24" s="168"/>
    </row>
    <row r="25" spans="2:29" ht="18.75" customHeight="1">
      <c r="B25" s="233" t="s">
        <v>34</v>
      </c>
      <c r="C25" s="211">
        <f>COUNTIFS('1. All Data'!$AB$3:$AB$133,"Tourism and cultural development",'1. All Data'!$H$3:$H$133,"On Track to be Achieved")</f>
        <v>14</v>
      </c>
      <c r="D25" s="212">
        <f>C25/C35</f>
        <v>0.66666666666666663</v>
      </c>
      <c r="E25" s="391"/>
      <c r="F25" s="213">
        <f>C25/C36</f>
        <v>0.875</v>
      </c>
      <c r="G25" s="407"/>
      <c r="I25" s="233" t="s">
        <v>34</v>
      </c>
      <c r="J25" s="211">
        <f>COUNTIFS('1. All Data'!$AB$3:$AB$133,"Tourism and cultural development",'1. All Data'!$M$3:$M$133,"On Track to be Achieved")</f>
        <v>0</v>
      </c>
      <c r="K25" s="212" t="e">
        <f>J25/J35</f>
        <v>#DIV/0!</v>
      </c>
      <c r="L25" s="391"/>
      <c r="M25" s="213" t="e">
        <f>J25/J36</f>
        <v>#DIV/0!</v>
      </c>
      <c r="N25" s="407"/>
      <c r="P25" s="233" t="s">
        <v>34</v>
      </c>
      <c r="Q25" s="211">
        <f>COUNTIFS('1. All Data'!$AB$3:$AB$133,"Tourism and cultural development",'1. All Data'!$R$3:$R$133,"On Track to be Achieved")</f>
        <v>0</v>
      </c>
      <c r="R25" s="212" t="e">
        <f>Q25/Q35</f>
        <v>#DIV/0!</v>
      </c>
      <c r="S25" s="391"/>
      <c r="T25" s="213" t="e">
        <f>Q25/Q36</f>
        <v>#DIV/0!</v>
      </c>
      <c r="U25" s="407"/>
      <c r="W25" s="233" t="s">
        <v>26</v>
      </c>
      <c r="X25" s="211">
        <f>COUNTIFS('1. All Data'!$AB$3:$AB$133,"Tourism and cultural development",'1. All Data'!$V$3:$V$133,"Numerical Outturn Within 5% Tolerance")</f>
        <v>0</v>
      </c>
      <c r="Y25" s="212" t="e">
        <f>X25/X35</f>
        <v>#DIV/0!</v>
      </c>
      <c r="Z25" s="391"/>
      <c r="AA25" s="212" t="e">
        <f>X25/X36</f>
        <v>#DIV/0!</v>
      </c>
      <c r="AB25" s="364"/>
      <c r="AC25" s="168"/>
    </row>
    <row r="26" spans="2:29" ht="21" customHeight="1">
      <c r="B26" s="392" t="s">
        <v>35</v>
      </c>
      <c r="C26" s="395">
        <f>COUNTIFS('1. All Data'!$AB$3:$AB$133,"Tourism and cultural development",'1. All Data'!$H$3:$H$133,"In Danger of Falling Behind Target")</f>
        <v>0</v>
      </c>
      <c r="D26" s="398">
        <f>C26/C35</f>
        <v>0</v>
      </c>
      <c r="E26" s="398">
        <f>D26</f>
        <v>0</v>
      </c>
      <c r="F26" s="401">
        <f>C26/C36</f>
        <v>0</v>
      </c>
      <c r="G26" s="404">
        <f>F26</f>
        <v>0</v>
      </c>
      <c r="I26" s="392" t="s">
        <v>35</v>
      </c>
      <c r="J26" s="395">
        <f>COUNTIFS('1. All Data'!$AB$3:$AB$133,"Tourism and cultural development",'1. All Data'!$M$3:$M$133,"In Danger of Falling Behind Target")</f>
        <v>0</v>
      </c>
      <c r="K26" s="398" t="e">
        <f>J26/J35</f>
        <v>#DIV/0!</v>
      </c>
      <c r="L26" s="398" t="e">
        <f>K26</f>
        <v>#DIV/0!</v>
      </c>
      <c r="M26" s="401" t="e">
        <f>J26/J36</f>
        <v>#DIV/0!</v>
      </c>
      <c r="N26" s="404" t="e">
        <f>M26</f>
        <v>#DIV/0!</v>
      </c>
      <c r="P26" s="392" t="s">
        <v>35</v>
      </c>
      <c r="Q26" s="395">
        <f>COUNTIFS('1. All Data'!$AB$3:$AB$133,"Tourism and cultural development",'1. All Data'!$R$3:$R$133,"In Danger of Falling Behind Target")</f>
        <v>0</v>
      </c>
      <c r="R26" s="398" t="e">
        <f>Q26/Q35</f>
        <v>#DIV/0!</v>
      </c>
      <c r="S26" s="398" t="e">
        <f>R26</f>
        <v>#DIV/0!</v>
      </c>
      <c r="T26" s="401" t="e">
        <f>Q26/Q36</f>
        <v>#DIV/0!</v>
      </c>
      <c r="U26" s="404" t="e">
        <f>T26</f>
        <v>#DIV/0!</v>
      </c>
      <c r="W26" s="171" t="s">
        <v>27</v>
      </c>
      <c r="X26" s="172">
        <f>COUNTIFS('1. All Data'!$AB$3:$AB$133,"Tourism and cultural development",'1. All Data'!$V$3:$V$133,"Numerical Outturn Within 10% Tolerance")</f>
        <v>0</v>
      </c>
      <c r="Y26" s="170" t="e">
        <f>X26/X35</f>
        <v>#DIV/0!</v>
      </c>
      <c r="Z26" s="365" t="e">
        <f>SUM(Y26:Y28)</f>
        <v>#DIV/0!</v>
      </c>
      <c r="AA26" s="170" t="e">
        <f>X26/X36</f>
        <v>#DIV/0!</v>
      </c>
      <c r="AB26" s="378" t="e">
        <f>SUM(AA26:AA28)</f>
        <v>#DIV/0!</v>
      </c>
      <c r="AC26" s="168"/>
    </row>
    <row r="27" spans="2:29" ht="20.25" customHeight="1">
      <c r="B27" s="393"/>
      <c r="C27" s="396"/>
      <c r="D27" s="399"/>
      <c r="E27" s="399"/>
      <c r="F27" s="402"/>
      <c r="G27" s="405"/>
      <c r="I27" s="393"/>
      <c r="J27" s="396"/>
      <c r="K27" s="399"/>
      <c r="L27" s="399"/>
      <c r="M27" s="402"/>
      <c r="N27" s="405"/>
      <c r="P27" s="393"/>
      <c r="Q27" s="396"/>
      <c r="R27" s="399"/>
      <c r="S27" s="399"/>
      <c r="T27" s="402"/>
      <c r="U27" s="405"/>
      <c r="W27" s="171" t="s">
        <v>28</v>
      </c>
      <c r="X27" s="172">
        <f>COUNTIFS('1. All Data'!$AB$3:$AB$133,"Tourism and cultural development",'1. All Data'!$V$3:$V$133,"Target Partially Met")</f>
        <v>0</v>
      </c>
      <c r="Y27" s="170" t="e">
        <f>X27/X35</f>
        <v>#DIV/0!</v>
      </c>
      <c r="Z27" s="365"/>
      <c r="AA27" s="170" t="e">
        <f>X27/X36</f>
        <v>#DIV/0!</v>
      </c>
      <c r="AB27" s="378"/>
      <c r="AC27" s="168"/>
    </row>
    <row r="28" spans="2:29" ht="15.75" customHeight="1">
      <c r="B28" s="394"/>
      <c r="C28" s="397"/>
      <c r="D28" s="400"/>
      <c r="E28" s="400"/>
      <c r="F28" s="403"/>
      <c r="G28" s="406"/>
      <c r="I28" s="394"/>
      <c r="J28" s="397"/>
      <c r="K28" s="400"/>
      <c r="L28" s="400"/>
      <c r="M28" s="403"/>
      <c r="N28" s="406"/>
      <c r="P28" s="394"/>
      <c r="Q28" s="397"/>
      <c r="R28" s="400"/>
      <c r="S28" s="400"/>
      <c r="T28" s="403"/>
      <c r="U28" s="406"/>
      <c r="W28" s="171" t="s">
        <v>31</v>
      </c>
      <c r="X28" s="172">
        <f>COUNTIFS('1. All Data'!$AB$3:$AB$133,"Tourism and cultural development",'1. All Data'!$V$3:$V$133,"Completion Date Within Reasonable Tolerance")</f>
        <v>0</v>
      </c>
      <c r="Y28" s="170" t="e">
        <f>X28/X35</f>
        <v>#DIV/0!</v>
      </c>
      <c r="Z28" s="365"/>
      <c r="AA28" s="170" t="e">
        <f>X28/X36</f>
        <v>#DIV/0!</v>
      </c>
      <c r="AB28" s="378"/>
      <c r="AC28" s="168"/>
    </row>
    <row r="29" spans="2:29" ht="20.25" customHeight="1">
      <c r="B29" s="214" t="s">
        <v>36</v>
      </c>
      <c r="C29" s="211">
        <f>COUNTIFS('1. All Data'!$AB$3:$AB$133,"Tourism and cultural development",'1. All Data'!$H$3:$H$133,"Completed Behind Schedule")</f>
        <v>0</v>
      </c>
      <c r="D29" s="212">
        <f>C29/C35</f>
        <v>0</v>
      </c>
      <c r="E29" s="391">
        <f>D29+D30</f>
        <v>0</v>
      </c>
      <c r="F29" s="213">
        <f>C29/C36</f>
        <v>0</v>
      </c>
      <c r="G29" s="408">
        <f>F29+F30</f>
        <v>0</v>
      </c>
      <c r="I29" s="214" t="s">
        <v>36</v>
      </c>
      <c r="J29" s="211">
        <f>COUNTIFS('1. All Data'!$AB$3:$AB$133,"Tourism and cultural development",'1. All Data'!$M$3:$M$133,"Completed Behind Schedule")</f>
        <v>0</v>
      </c>
      <c r="K29" s="212" t="e">
        <f>J29/J35</f>
        <v>#DIV/0!</v>
      </c>
      <c r="L29" s="391" t="e">
        <f>K29+K30</f>
        <v>#DIV/0!</v>
      </c>
      <c r="M29" s="213" t="e">
        <f>J29/J36</f>
        <v>#DIV/0!</v>
      </c>
      <c r="N29" s="408" t="e">
        <f>M29+M30</f>
        <v>#DIV/0!</v>
      </c>
      <c r="P29" s="214" t="s">
        <v>36</v>
      </c>
      <c r="Q29" s="211">
        <f>COUNTIFS('1. All Data'!$AB$3:$AB$133,"Tourism and cultural development",'1. All Data'!$R$3:$R$133,"Completed Behind Schedule")</f>
        <v>0</v>
      </c>
      <c r="R29" s="212" t="e">
        <f>Q29/Q35</f>
        <v>#DIV/0!</v>
      </c>
      <c r="S29" s="391" t="e">
        <f>R29+R30</f>
        <v>#DIV/0!</v>
      </c>
      <c r="T29" s="213" t="e">
        <f>Q29/Q36</f>
        <v>#DIV/0!</v>
      </c>
      <c r="U29" s="408" t="e">
        <f>T29+T30</f>
        <v>#DIV/0!</v>
      </c>
      <c r="W29" s="173" t="s">
        <v>30</v>
      </c>
      <c r="X29" s="211">
        <f>COUNTIFS('1. All Data'!$AB$3:$AB$133,"Tourism and cultural development",'1. All Data'!$V$3:$V$133,"Completed Significantly After Target Deadline")</f>
        <v>0</v>
      </c>
      <c r="Y29" s="212" t="e">
        <f>X29/X35</f>
        <v>#DIV/0!</v>
      </c>
      <c r="Z29" s="391" t="e">
        <f>Y29+Y30</f>
        <v>#DIV/0!</v>
      </c>
      <c r="AA29" s="212" t="e">
        <f>X29/X36</f>
        <v>#DIV/0!</v>
      </c>
      <c r="AB29" s="379" t="e">
        <f>AA29+AA30</f>
        <v>#DIV/0!</v>
      </c>
      <c r="AC29" s="168"/>
    </row>
    <row r="30" spans="2:29" ht="20.25" customHeight="1">
      <c r="B30" s="214" t="s">
        <v>29</v>
      </c>
      <c r="C30" s="211">
        <f>COUNTIFS('1. All Data'!$AB$3:$AB$133,"Tourism and cultural development",'1. All Data'!$H$3:$H$133,"Off Target")</f>
        <v>0</v>
      </c>
      <c r="D30" s="212">
        <f>C30/C35</f>
        <v>0</v>
      </c>
      <c r="E30" s="391"/>
      <c r="F30" s="213">
        <f>C30/C36</f>
        <v>0</v>
      </c>
      <c r="G30" s="408"/>
      <c r="I30" s="214" t="s">
        <v>29</v>
      </c>
      <c r="J30" s="211">
        <f>COUNTIFS('1. All Data'!$AB$3:$AB$133,"Tourism and cultural development",'1. All Data'!$M$3:$M$133,"Off Target")</f>
        <v>0</v>
      </c>
      <c r="K30" s="212" t="e">
        <f>J30/J35</f>
        <v>#DIV/0!</v>
      </c>
      <c r="L30" s="391"/>
      <c r="M30" s="213" t="e">
        <f>J30/J36</f>
        <v>#DIV/0!</v>
      </c>
      <c r="N30" s="408"/>
      <c r="P30" s="214" t="s">
        <v>29</v>
      </c>
      <c r="Q30" s="211">
        <f>COUNTIFS('1. All Data'!$AB$3:$AB$133,"Tourism and cultural development",'1. All Data'!$R$3:$R$133,"Off Target")</f>
        <v>0</v>
      </c>
      <c r="R30" s="212" t="e">
        <f>Q30/Q35</f>
        <v>#DIV/0!</v>
      </c>
      <c r="S30" s="391"/>
      <c r="T30" s="213" t="e">
        <f>Q30/Q36</f>
        <v>#DIV/0!</v>
      </c>
      <c r="U30" s="408"/>
      <c r="W30" s="173" t="s">
        <v>29</v>
      </c>
      <c r="X30" s="211">
        <f>COUNTIFS('1. All Data'!$AB$3:$AB$133,"Tourism and cultural development",'1. All Data'!$V$3:$V$133,"Off Target")</f>
        <v>0</v>
      </c>
      <c r="Y30" s="212" t="e">
        <f>X30/X35</f>
        <v>#DIV/0!</v>
      </c>
      <c r="Z30" s="391"/>
      <c r="AA30" s="212" t="e">
        <f>X30/X36</f>
        <v>#DIV/0!</v>
      </c>
      <c r="AB30" s="379"/>
      <c r="AC30" s="168"/>
    </row>
    <row r="31" spans="2:29" ht="15" customHeight="1">
      <c r="B31" s="215" t="s">
        <v>53</v>
      </c>
      <c r="C31" s="211">
        <f>COUNTIFS('1. All Data'!$AB$3:$AB$133,"Tourism and cultural development",'1. All Data'!$H$3:$H$133,"Not yet due")</f>
        <v>5</v>
      </c>
      <c r="D31" s="216">
        <f>C31/C35</f>
        <v>0.23809523809523808</v>
      </c>
      <c r="E31" s="216">
        <f>D31</f>
        <v>0.23809523809523808</v>
      </c>
      <c r="F31" s="217"/>
      <c r="G31" s="59"/>
      <c r="I31" s="215" t="s">
        <v>53</v>
      </c>
      <c r="J31" s="211">
        <f>COUNTIFS('1. All Data'!$AB$3:$AB$133,"Tourism and cultural development",'1. All Data'!$M$3:$M$133,"Not yet due")</f>
        <v>0</v>
      </c>
      <c r="K31" s="216" t="e">
        <f>J31/J35</f>
        <v>#DIV/0!</v>
      </c>
      <c r="L31" s="216" t="e">
        <f>K31</f>
        <v>#DIV/0!</v>
      </c>
      <c r="M31" s="217"/>
      <c r="N31" s="59"/>
      <c r="P31" s="215" t="s">
        <v>53</v>
      </c>
      <c r="Q31" s="211">
        <f>COUNTIFS('1. All Data'!$AB$3:$AB$133,"Tourism and cultural development",'1. All Data'!$R$3:$R$133,"Not yet due")</f>
        <v>0</v>
      </c>
      <c r="R31" s="216" t="e">
        <f>Q31/Q35</f>
        <v>#DIV/0!</v>
      </c>
      <c r="S31" s="216" t="e">
        <f>R31</f>
        <v>#DIV/0!</v>
      </c>
      <c r="T31" s="217"/>
      <c r="U31" s="59"/>
      <c r="W31" s="174" t="s">
        <v>53</v>
      </c>
      <c r="X31" s="211">
        <f>COUNTIFS('1. All Data'!$AB$3:$AB$133,"Tourism and cultural development",'1. All Data'!$V$3:$V$133,"Not yet due")</f>
        <v>0</v>
      </c>
      <c r="Y31" s="216" t="e">
        <f>X31/X35</f>
        <v>#DIV/0!</v>
      </c>
      <c r="Z31" s="216" t="e">
        <f>Y31</f>
        <v>#DIV/0!</v>
      </c>
      <c r="AA31" s="176"/>
      <c r="AB31" s="59"/>
      <c r="AC31" s="168"/>
    </row>
    <row r="32" spans="2:29" ht="15" customHeight="1">
      <c r="B32" s="215" t="s">
        <v>24</v>
      </c>
      <c r="C32" s="211">
        <f>COUNTIFS('1. All Data'!$AB$3:$AB$133,"Tourism and cultural development",'1. All Data'!$H$3:$H$133,"Update not provided")</f>
        <v>0</v>
      </c>
      <c r="D32" s="216">
        <f>C32/C35</f>
        <v>0</v>
      </c>
      <c r="E32" s="216">
        <f>D32</f>
        <v>0</v>
      </c>
      <c r="F32" s="217"/>
      <c r="G32" s="2"/>
      <c r="I32" s="215" t="s">
        <v>24</v>
      </c>
      <c r="J32" s="211">
        <f>COUNTIFS('1. All Data'!$AB$3:$AB$133,"Tourism and cultural development",'1. All Data'!$M$3:$M$133,"Update not provided")</f>
        <v>0</v>
      </c>
      <c r="K32" s="216" t="e">
        <f>J32/J35</f>
        <v>#DIV/0!</v>
      </c>
      <c r="L32" s="216" t="e">
        <f>K32</f>
        <v>#DIV/0!</v>
      </c>
      <c r="M32" s="217"/>
      <c r="N32" s="2"/>
      <c r="P32" s="215" t="s">
        <v>24</v>
      </c>
      <c r="Q32" s="211">
        <f>COUNTIFS('1. All Data'!$AB$3:$AB$133,"Tourism and cultural development",'1. All Data'!$R$3:$R$133,"Update not provided")</f>
        <v>0</v>
      </c>
      <c r="R32" s="216" t="e">
        <f>Q32/Q35</f>
        <v>#DIV/0!</v>
      </c>
      <c r="S32" s="216" t="e">
        <f>R32</f>
        <v>#DIV/0!</v>
      </c>
      <c r="T32" s="217"/>
      <c r="U32" s="2"/>
      <c r="W32" s="174" t="s">
        <v>24</v>
      </c>
      <c r="X32" s="211">
        <f>COUNTIFS('1. All Data'!$AB$3:$AB$133,"Tourism and cultural development",'1. All Data'!$V$3:$V$133,"Update not provided")</f>
        <v>0</v>
      </c>
      <c r="Y32" s="216" t="e">
        <f>X32/X35</f>
        <v>#DIV/0!</v>
      </c>
      <c r="Z32" s="216" t="e">
        <f>Y32</f>
        <v>#DIV/0!</v>
      </c>
      <c r="AA32" s="176"/>
      <c r="AB32" s="2"/>
      <c r="AC32" s="168"/>
    </row>
    <row r="33" spans="2:29" ht="15.75" customHeight="1">
      <c r="B33" s="218" t="s">
        <v>32</v>
      </c>
      <c r="C33" s="211">
        <f>COUNTIFS('1. All Data'!$AB$3:$AB$133,"Tourism and cultural development",'1. All Data'!$H$3:$H$133,"Deferred")</f>
        <v>0</v>
      </c>
      <c r="D33" s="219">
        <f>C33/C35</f>
        <v>0</v>
      </c>
      <c r="E33" s="219">
        <f>D33</f>
        <v>0</v>
      </c>
      <c r="F33" s="220"/>
      <c r="G33" s="59"/>
      <c r="I33" s="218" t="s">
        <v>32</v>
      </c>
      <c r="J33" s="211">
        <f>COUNTIFS('1. All Data'!$AB$3:$AB$133,"Tourism and cultural development",'1. All Data'!$M$3:$M$133,"Deferred")</f>
        <v>0</v>
      </c>
      <c r="K33" s="219" t="e">
        <f>J33/J35</f>
        <v>#DIV/0!</v>
      </c>
      <c r="L33" s="219" t="e">
        <f>K33</f>
        <v>#DIV/0!</v>
      </c>
      <c r="M33" s="220"/>
      <c r="N33" s="59"/>
      <c r="P33" s="218" t="s">
        <v>32</v>
      </c>
      <c r="Q33" s="211">
        <f>COUNTIFS('1. All Data'!$AB$3:$AB$133,"Tourism and cultural development",'1. All Data'!$R$3:$R$133,"Deferred")</f>
        <v>0</v>
      </c>
      <c r="R33" s="219" t="e">
        <f>Q33/Q35</f>
        <v>#DIV/0!</v>
      </c>
      <c r="S33" s="219" t="e">
        <f>R33</f>
        <v>#DIV/0!</v>
      </c>
      <c r="T33" s="220"/>
      <c r="U33" s="59"/>
      <c r="W33" s="177" t="s">
        <v>32</v>
      </c>
      <c r="X33" s="211">
        <f>COUNTIFS('1. All Data'!$AB$3:$AB$133,"Tourism and cultural development",'1. All Data'!$V$3:$V$133,"Deferred")</f>
        <v>0</v>
      </c>
      <c r="Y33" s="219" t="e">
        <f>X33/X35</f>
        <v>#DIV/0!</v>
      </c>
      <c r="Z33" s="219" t="e">
        <f>Y33</f>
        <v>#DIV/0!</v>
      </c>
      <c r="AA33" s="179"/>
      <c r="AB33" s="59"/>
      <c r="AC33" s="168"/>
    </row>
    <row r="34" spans="2:29" ht="15.75" customHeight="1">
      <c r="B34" s="218" t="s">
        <v>33</v>
      </c>
      <c r="C34" s="211">
        <f>COUNTIFS('1. All Data'!$AB$3:$AB$133,"Tourism and cultural development",'1. All Data'!$H$3:$H$133,"Deleted")</f>
        <v>0</v>
      </c>
      <c r="D34" s="219">
        <f>C34/C35</f>
        <v>0</v>
      </c>
      <c r="E34" s="219">
        <f>D34</f>
        <v>0</v>
      </c>
      <c r="F34" s="220"/>
      <c r="G34" s="30"/>
      <c r="I34" s="218" t="s">
        <v>33</v>
      </c>
      <c r="J34" s="211">
        <f>COUNTIFS('1. All Data'!$AB$3:$AB$133,"Tourism and cultural development",'1. All Data'!$M$3:$M$133,"Deleted")</f>
        <v>0</v>
      </c>
      <c r="K34" s="219" t="e">
        <f>J34/J35</f>
        <v>#DIV/0!</v>
      </c>
      <c r="L34" s="219" t="e">
        <f>K34</f>
        <v>#DIV/0!</v>
      </c>
      <c r="M34" s="220"/>
      <c r="N34" s="30"/>
      <c r="P34" s="218" t="s">
        <v>33</v>
      </c>
      <c r="Q34" s="211">
        <f>COUNTIFS('1. All Data'!$AB$3:$AB$133,"Tourism and cultural development",'1. All Data'!$R$3:$R$133,"Deleted")</f>
        <v>0</v>
      </c>
      <c r="R34" s="219" t="e">
        <f>Q34/Q35</f>
        <v>#DIV/0!</v>
      </c>
      <c r="S34" s="219" t="e">
        <f>R34</f>
        <v>#DIV/0!</v>
      </c>
      <c r="T34" s="220"/>
      <c r="U34" s="30"/>
      <c r="W34" s="177" t="s">
        <v>33</v>
      </c>
      <c r="X34" s="211">
        <f>COUNTIFS('1. All Data'!$AB$3:$AB$133,"Tourism and cultural development",'1. All Data'!$V$3:$V$133,"Deleted")</f>
        <v>0</v>
      </c>
      <c r="Y34" s="219" t="e">
        <f>X34/X35</f>
        <v>#DIV/0!</v>
      </c>
      <c r="Z34" s="219" t="e">
        <f>Y34</f>
        <v>#DIV/0!</v>
      </c>
      <c r="AA34" s="179"/>
      <c r="AB34" s="3"/>
      <c r="AC34" s="168"/>
    </row>
    <row r="35" spans="2:29" ht="15.75" customHeight="1">
      <c r="B35" s="221" t="s">
        <v>55</v>
      </c>
      <c r="C35" s="222">
        <f>SUM(C24:C34)</f>
        <v>21</v>
      </c>
      <c r="D35" s="179"/>
      <c r="E35" s="179"/>
      <c r="F35" s="223"/>
      <c r="G35" s="59"/>
      <c r="I35" s="221" t="s">
        <v>55</v>
      </c>
      <c r="J35" s="222">
        <f>SUM(J24:J34)</f>
        <v>0</v>
      </c>
      <c r="K35" s="179"/>
      <c r="L35" s="179"/>
      <c r="M35" s="223"/>
      <c r="N35" s="59"/>
      <c r="P35" s="221" t="s">
        <v>55</v>
      </c>
      <c r="Q35" s="222">
        <f>SUM(Q24:Q34)</f>
        <v>0</v>
      </c>
      <c r="R35" s="179"/>
      <c r="S35" s="179"/>
      <c r="T35" s="223"/>
      <c r="U35" s="59"/>
      <c r="W35" s="180" t="s">
        <v>55</v>
      </c>
      <c r="X35" s="222">
        <f>SUM(X24:X34)</f>
        <v>0</v>
      </c>
      <c r="Y35" s="179"/>
      <c r="Z35" s="179"/>
      <c r="AA35" s="59"/>
      <c r="AB35" s="59"/>
      <c r="AC35" s="168"/>
    </row>
    <row r="36" spans="2:29" ht="15.75" customHeight="1">
      <c r="B36" s="221" t="s">
        <v>56</v>
      </c>
      <c r="C36" s="222">
        <f>C35-C34-C33-C32-C31</f>
        <v>16</v>
      </c>
      <c r="D36" s="59"/>
      <c r="E36" s="59"/>
      <c r="F36" s="223"/>
      <c r="G36" s="59"/>
      <c r="I36" s="221" t="s">
        <v>56</v>
      </c>
      <c r="J36" s="222">
        <f>J35-J34-J33-J32-J31</f>
        <v>0</v>
      </c>
      <c r="K36" s="59"/>
      <c r="L36" s="59"/>
      <c r="M36" s="223"/>
      <c r="N36" s="59"/>
      <c r="P36" s="221" t="s">
        <v>56</v>
      </c>
      <c r="Q36" s="222">
        <f>Q35-Q34-Q33-Q32-Q31</f>
        <v>0</v>
      </c>
      <c r="R36" s="59"/>
      <c r="S36" s="59"/>
      <c r="T36" s="223"/>
      <c r="U36" s="59"/>
      <c r="W36" s="180" t="s">
        <v>56</v>
      </c>
      <c r="X36" s="222">
        <f>X35-X34-X33-X32-X31</f>
        <v>0</v>
      </c>
      <c r="Y36" s="59"/>
      <c r="Z36" s="59"/>
      <c r="AA36" s="59"/>
      <c r="AB36" s="59"/>
      <c r="AC36" s="168"/>
    </row>
    <row r="37" spans="2:29" ht="15.75" customHeight="1">
      <c r="W37" s="182"/>
      <c r="AA37" s="2"/>
      <c r="AC37" s="168"/>
    </row>
    <row r="38" spans="2:29" ht="15.75" customHeight="1">
      <c r="W38" s="167"/>
      <c r="X38" s="167"/>
      <c r="Y38" s="167"/>
      <c r="Z38" s="167"/>
      <c r="AA38" s="167"/>
      <c r="AB38" s="189"/>
      <c r="AC38" s="168"/>
    </row>
    <row r="39" spans="2:29" s="168" customFormat="1" ht="15.75" customHeight="1">
      <c r="B39" s="190"/>
      <c r="C39" s="167"/>
      <c r="D39" s="167"/>
      <c r="E39" s="167"/>
      <c r="F39" s="223"/>
      <c r="G39" s="167"/>
      <c r="I39" s="190"/>
      <c r="J39" s="167"/>
      <c r="K39" s="167"/>
      <c r="L39" s="167"/>
      <c r="M39" s="223"/>
      <c r="N39" s="167"/>
      <c r="P39" s="190"/>
      <c r="Q39" s="167"/>
      <c r="R39" s="167"/>
      <c r="S39" s="167"/>
      <c r="T39" s="223"/>
      <c r="U39" s="167"/>
      <c r="W39" s="224"/>
      <c r="X39" s="59"/>
      <c r="Y39" s="59"/>
      <c r="Z39" s="59"/>
      <c r="AA39" s="59"/>
      <c r="AB39" s="179"/>
    </row>
    <row r="40" spans="2:29" s="168" customFormat="1" ht="15.75" customHeight="1">
      <c r="B40" s="206" t="s">
        <v>478</v>
      </c>
      <c r="C40" s="207"/>
      <c r="D40" s="207"/>
      <c r="E40" s="207"/>
      <c r="F40" s="208"/>
      <c r="G40" s="207"/>
      <c r="I40" s="206" t="s">
        <v>478</v>
      </c>
      <c r="J40" s="207"/>
      <c r="K40" s="207"/>
      <c r="L40" s="207"/>
      <c r="M40" s="208"/>
      <c r="N40" s="207"/>
      <c r="P40" s="206" t="s">
        <v>478</v>
      </c>
      <c r="Q40" s="207"/>
      <c r="R40" s="207"/>
      <c r="S40" s="207"/>
      <c r="T40" s="208"/>
      <c r="U40" s="207"/>
      <c r="W40" s="206" t="s">
        <v>478</v>
      </c>
      <c r="X40" s="207"/>
      <c r="Y40" s="207"/>
      <c r="Z40" s="207"/>
      <c r="AA40" s="208"/>
      <c r="AB40" s="207"/>
    </row>
    <row r="41" spans="2:29" ht="36" customHeight="1">
      <c r="B41" s="209" t="s">
        <v>46</v>
      </c>
      <c r="C41" s="210" t="s">
        <v>47</v>
      </c>
      <c r="D41" s="210" t="s">
        <v>48</v>
      </c>
      <c r="E41" s="210" t="s">
        <v>49</v>
      </c>
      <c r="F41" s="209" t="s">
        <v>50</v>
      </c>
      <c r="G41" s="210" t="s">
        <v>51</v>
      </c>
      <c r="I41" s="209" t="s">
        <v>46</v>
      </c>
      <c r="J41" s="210" t="s">
        <v>47</v>
      </c>
      <c r="K41" s="210" t="s">
        <v>48</v>
      </c>
      <c r="L41" s="210" t="s">
        <v>49</v>
      </c>
      <c r="M41" s="209" t="s">
        <v>50</v>
      </c>
      <c r="N41" s="210" t="s">
        <v>51</v>
      </c>
      <c r="P41" s="209" t="s">
        <v>46</v>
      </c>
      <c r="Q41" s="210" t="s">
        <v>47</v>
      </c>
      <c r="R41" s="210" t="s">
        <v>48</v>
      </c>
      <c r="S41" s="210" t="s">
        <v>49</v>
      </c>
      <c r="T41" s="209" t="s">
        <v>50</v>
      </c>
      <c r="U41" s="210" t="s">
        <v>51</v>
      </c>
      <c r="W41" s="166" t="s">
        <v>46</v>
      </c>
      <c r="X41" s="166" t="s">
        <v>47</v>
      </c>
      <c r="Y41" s="166" t="s">
        <v>48</v>
      </c>
      <c r="Z41" s="166" t="s">
        <v>49</v>
      </c>
      <c r="AA41" s="166" t="s">
        <v>50</v>
      </c>
      <c r="AB41" s="166" t="s">
        <v>51</v>
      </c>
      <c r="AC41" s="168"/>
    </row>
    <row r="42" spans="2:29" ht="18.75" customHeight="1">
      <c r="B42" s="233" t="s">
        <v>52</v>
      </c>
      <c r="C42" s="211">
        <f>COUNTIFS('1. All Data'!$AB$3:$AB$133,"Communities and Housing Standards",'1. All Data'!$H$3:$H$133,"Fully Achieved")</f>
        <v>1</v>
      </c>
      <c r="D42" s="212">
        <f>C42/C53</f>
        <v>2.9411764705882353E-2</v>
      </c>
      <c r="E42" s="391">
        <f>D42+D43</f>
        <v>0.76470588235294124</v>
      </c>
      <c r="F42" s="213">
        <f>C42/C54</f>
        <v>3.8461538461538464E-2</v>
      </c>
      <c r="G42" s="407">
        <f>F42+F43</f>
        <v>1</v>
      </c>
      <c r="I42" s="233" t="s">
        <v>52</v>
      </c>
      <c r="J42" s="211">
        <f>COUNTIFS('1. All Data'!$AB$3:$AB$133,"Communities and Housing Standards",'1. All Data'!$M$3:$M$133,"Fully Achieved")</f>
        <v>0</v>
      </c>
      <c r="K42" s="212" t="e">
        <f>J42/J53</f>
        <v>#DIV/0!</v>
      </c>
      <c r="L42" s="391" t="e">
        <f>K42+K43</f>
        <v>#DIV/0!</v>
      </c>
      <c r="M42" s="213" t="e">
        <f>J42/J54</f>
        <v>#DIV/0!</v>
      </c>
      <c r="N42" s="407" t="e">
        <f>M42+M43</f>
        <v>#DIV/0!</v>
      </c>
      <c r="P42" s="233" t="s">
        <v>52</v>
      </c>
      <c r="Q42" s="211">
        <f>COUNTIFS('1. All Data'!$AB$3:$AB$133,"Communities and Housing Standards",'1. All Data'!$R$3:$R$133,"Fully Achieved")</f>
        <v>0</v>
      </c>
      <c r="R42" s="212" t="e">
        <f>Q42/Q53</f>
        <v>#DIV/0!</v>
      </c>
      <c r="S42" s="391" t="e">
        <f>R42+R43</f>
        <v>#DIV/0!</v>
      </c>
      <c r="T42" s="213" t="e">
        <f>Q42/Q54</f>
        <v>#DIV/0!</v>
      </c>
      <c r="U42" s="407" t="e">
        <f>T42+T43</f>
        <v>#DIV/0!</v>
      </c>
      <c r="W42" s="233" t="s">
        <v>52</v>
      </c>
      <c r="X42" s="211">
        <f>COUNTIFS('1. All Data'!$AB$3:$AB$133,"Communities and Housing Standards",'1. All Data'!$V$3:$V$133,"Fully Achieved")</f>
        <v>0</v>
      </c>
      <c r="Y42" s="212" t="e">
        <f>X42/X53</f>
        <v>#DIV/0!</v>
      </c>
      <c r="Z42" s="391" t="e">
        <f>Y42+Y43</f>
        <v>#DIV/0!</v>
      </c>
      <c r="AA42" s="212" t="e">
        <f>X42/X54</f>
        <v>#DIV/0!</v>
      </c>
      <c r="AB42" s="364" t="e">
        <f>AA42+AA43</f>
        <v>#DIV/0!</v>
      </c>
      <c r="AC42" s="168"/>
    </row>
    <row r="43" spans="2:29" ht="18.75" customHeight="1">
      <c r="B43" s="233" t="s">
        <v>34</v>
      </c>
      <c r="C43" s="211">
        <f>COUNTIFS('1. All Data'!$AB$3:$AB$133,"Communities and Housing Standards",'1. All Data'!$H$3:$H$133,"On Track to be Achieved")</f>
        <v>25</v>
      </c>
      <c r="D43" s="212">
        <f>C43/C53</f>
        <v>0.73529411764705888</v>
      </c>
      <c r="E43" s="391"/>
      <c r="F43" s="213">
        <f>C43/C54</f>
        <v>0.96153846153846156</v>
      </c>
      <c r="G43" s="407"/>
      <c r="I43" s="233" t="s">
        <v>34</v>
      </c>
      <c r="J43" s="211">
        <f>COUNTIFS('1. All Data'!$AB$3:$AB$133,"Communities and Housing Standards",'1. All Data'!$M$3:$M$133,"On Track to be Achieved")</f>
        <v>0</v>
      </c>
      <c r="K43" s="212" t="e">
        <f>J43/J53</f>
        <v>#DIV/0!</v>
      </c>
      <c r="L43" s="391"/>
      <c r="M43" s="213" t="e">
        <f>J43/J54</f>
        <v>#DIV/0!</v>
      </c>
      <c r="N43" s="407"/>
      <c r="P43" s="233" t="s">
        <v>34</v>
      </c>
      <c r="Q43" s="211">
        <f>COUNTIFS('1. All Data'!$AB$3:$AB$133,"Communities and Housing Standards",'1. All Data'!$R$3:$R$133,"On Track to be Achieved")</f>
        <v>0</v>
      </c>
      <c r="R43" s="212" t="e">
        <f>Q43/Q53</f>
        <v>#DIV/0!</v>
      </c>
      <c r="S43" s="391"/>
      <c r="T43" s="213" t="e">
        <f>Q43/Q54</f>
        <v>#DIV/0!</v>
      </c>
      <c r="U43" s="407"/>
      <c r="W43" s="233" t="s">
        <v>26</v>
      </c>
      <c r="X43" s="211">
        <f>COUNTIFS('1. All Data'!$AB$3:$AB$133,"Communities and Housing Standards",'1. All Data'!$V$3:$V$133,"Numerical Outturn Within 5% Tolerance")</f>
        <v>0</v>
      </c>
      <c r="Y43" s="212" t="e">
        <f>X43/X53</f>
        <v>#DIV/0!</v>
      </c>
      <c r="Z43" s="391"/>
      <c r="AA43" s="212" t="e">
        <f>X43/X54</f>
        <v>#DIV/0!</v>
      </c>
      <c r="AB43" s="364"/>
      <c r="AC43" s="168"/>
    </row>
    <row r="44" spans="2:29" ht="16.5" customHeight="1">
      <c r="B44" s="392" t="s">
        <v>35</v>
      </c>
      <c r="C44" s="395">
        <f>COUNTIFS('1. All Data'!$AB$3:$AB$133,"Communities and Housing Standards",'1. All Data'!$H$3:$H$133,"In Danger of Falling Behind Target")</f>
        <v>0</v>
      </c>
      <c r="D44" s="398">
        <f>C44/C53</f>
        <v>0</v>
      </c>
      <c r="E44" s="398">
        <f>D44</f>
        <v>0</v>
      </c>
      <c r="F44" s="401">
        <f>C44/C54</f>
        <v>0</v>
      </c>
      <c r="G44" s="404">
        <f>F44</f>
        <v>0</v>
      </c>
      <c r="I44" s="392" t="s">
        <v>35</v>
      </c>
      <c r="J44" s="395">
        <f>COUNTIFS('1. All Data'!$AB$3:$AB$133,"Communities and Housing Standards",'1. All Data'!$M$3:$M$133,"In Danger of Falling Behind Target")</f>
        <v>0</v>
      </c>
      <c r="K44" s="398" t="e">
        <f>J44/J53</f>
        <v>#DIV/0!</v>
      </c>
      <c r="L44" s="398" t="e">
        <f>K44</f>
        <v>#DIV/0!</v>
      </c>
      <c r="M44" s="401" t="e">
        <f>J44/J54</f>
        <v>#DIV/0!</v>
      </c>
      <c r="N44" s="404" t="e">
        <f>M44</f>
        <v>#DIV/0!</v>
      </c>
      <c r="P44" s="392" t="s">
        <v>35</v>
      </c>
      <c r="Q44" s="395">
        <f>COUNTIFS('1. All Data'!$AB$3:$AB$133,"Communities and Housing Standards",'1. All Data'!$R$3:$R$133,"In Danger of Falling Behind Target")</f>
        <v>0</v>
      </c>
      <c r="R44" s="398" t="e">
        <f>Q44/Q53</f>
        <v>#DIV/0!</v>
      </c>
      <c r="S44" s="398" t="e">
        <f>R44</f>
        <v>#DIV/0!</v>
      </c>
      <c r="T44" s="401" t="e">
        <f>Q44/Q54</f>
        <v>#DIV/0!</v>
      </c>
      <c r="U44" s="404" t="e">
        <f>T44</f>
        <v>#DIV/0!</v>
      </c>
      <c r="W44" s="171" t="s">
        <v>27</v>
      </c>
      <c r="X44" s="172">
        <f>COUNTIFS('1. All Data'!$AB$3:$AB$133,"Communities and Housing Standards",'1. All Data'!$V$3:$V$133,"Numerical Outturn Within 10% Tolerance")</f>
        <v>0</v>
      </c>
      <c r="Y44" s="170" t="e">
        <f>X44/X53</f>
        <v>#DIV/0!</v>
      </c>
      <c r="Z44" s="365" t="e">
        <f>SUM(Y44:Y46)</f>
        <v>#DIV/0!</v>
      </c>
      <c r="AA44" s="170" t="e">
        <f>X44/X54</f>
        <v>#DIV/0!</v>
      </c>
      <c r="AB44" s="378" t="e">
        <f>SUM(AA44:AA46)</f>
        <v>#DIV/0!</v>
      </c>
      <c r="AC44" s="168"/>
    </row>
    <row r="45" spans="2:29" ht="16.5" customHeight="1">
      <c r="B45" s="393"/>
      <c r="C45" s="396"/>
      <c r="D45" s="399"/>
      <c r="E45" s="399"/>
      <c r="F45" s="402"/>
      <c r="G45" s="405"/>
      <c r="I45" s="393"/>
      <c r="J45" s="396"/>
      <c r="K45" s="399"/>
      <c r="L45" s="399"/>
      <c r="M45" s="402"/>
      <c r="N45" s="405"/>
      <c r="P45" s="393"/>
      <c r="Q45" s="396"/>
      <c r="R45" s="399"/>
      <c r="S45" s="399"/>
      <c r="T45" s="402"/>
      <c r="U45" s="405"/>
      <c r="W45" s="171" t="s">
        <v>28</v>
      </c>
      <c r="X45" s="172">
        <f>COUNTIFS('1. All Data'!$AB$3:$AB$133,"Communities and Housing Standards",'1. All Data'!$V$3:$V$133,"Target Partially Met")</f>
        <v>0</v>
      </c>
      <c r="Y45" s="170" t="e">
        <f>X45/X53</f>
        <v>#DIV/0!</v>
      </c>
      <c r="Z45" s="365"/>
      <c r="AA45" s="170" t="e">
        <f>X45/X54</f>
        <v>#DIV/0!</v>
      </c>
      <c r="AB45" s="378"/>
      <c r="AC45" s="168"/>
    </row>
    <row r="46" spans="2:29" ht="16.5" customHeight="1">
      <c r="B46" s="394"/>
      <c r="C46" s="397"/>
      <c r="D46" s="400"/>
      <c r="E46" s="400"/>
      <c r="F46" s="403"/>
      <c r="G46" s="406"/>
      <c r="I46" s="394"/>
      <c r="J46" s="397"/>
      <c r="K46" s="400"/>
      <c r="L46" s="400"/>
      <c r="M46" s="403"/>
      <c r="N46" s="406"/>
      <c r="P46" s="394"/>
      <c r="Q46" s="397"/>
      <c r="R46" s="400"/>
      <c r="S46" s="400"/>
      <c r="T46" s="403"/>
      <c r="U46" s="406"/>
      <c r="W46" s="171" t="s">
        <v>31</v>
      </c>
      <c r="X46" s="172">
        <f>COUNTIFS('1. All Data'!$AB$3:$AB$133,"Communities and Housing Standards",'1. All Data'!$V$3:$V$133,"Completion Date Within Reasonable Tolerance")</f>
        <v>0</v>
      </c>
      <c r="Y46" s="170" t="e">
        <f>X46/X53</f>
        <v>#DIV/0!</v>
      </c>
      <c r="Z46" s="365"/>
      <c r="AA46" s="170" t="e">
        <f>X46/X54</f>
        <v>#DIV/0!</v>
      </c>
      <c r="AB46" s="378"/>
      <c r="AC46" s="168"/>
    </row>
    <row r="47" spans="2:29" ht="22.5" customHeight="1">
      <c r="B47" s="214" t="s">
        <v>36</v>
      </c>
      <c r="C47" s="211">
        <f>COUNTIFS('1. All Data'!$AB$3:$AB$133,"Communities and Housing Standards",'1. All Data'!$H$3:$H$133,"Completed Behind Schedule")</f>
        <v>0</v>
      </c>
      <c r="D47" s="212">
        <f>C47/C53</f>
        <v>0</v>
      </c>
      <c r="E47" s="391">
        <f>D47+D48</f>
        <v>0</v>
      </c>
      <c r="F47" s="213">
        <f>C47/C54</f>
        <v>0</v>
      </c>
      <c r="G47" s="408">
        <f>F47+F48</f>
        <v>0</v>
      </c>
      <c r="I47" s="214" t="s">
        <v>36</v>
      </c>
      <c r="J47" s="211">
        <f>COUNTIFS('1. All Data'!$AB$3:$AB$133,"Communities and Housing Standards",'1. All Data'!$M$3:$M$133,"Completed Behind Schedule")</f>
        <v>0</v>
      </c>
      <c r="K47" s="212" t="e">
        <f>J47/J53</f>
        <v>#DIV/0!</v>
      </c>
      <c r="L47" s="391" t="e">
        <f>K47+K48</f>
        <v>#DIV/0!</v>
      </c>
      <c r="M47" s="213" t="e">
        <f>J47/J54</f>
        <v>#DIV/0!</v>
      </c>
      <c r="N47" s="408" t="e">
        <f>M47+M48</f>
        <v>#DIV/0!</v>
      </c>
      <c r="P47" s="214" t="s">
        <v>36</v>
      </c>
      <c r="Q47" s="211">
        <f>COUNTIFS('1. All Data'!$AB$3:$AB$133,"Communities and Housing Standards",'1. All Data'!$R$3:$R$133,"Completed Behind Schedule")</f>
        <v>0</v>
      </c>
      <c r="R47" s="212" t="e">
        <f>Q47/Q53</f>
        <v>#DIV/0!</v>
      </c>
      <c r="S47" s="391" t="e">
        <f>R47+R48</f>
        <v>#DIV/0!</v>
      </c>
      <c r="T47" s="213" t="e">
        <f>Q47/Q54</f>
        <v>#DIV/0!</v>
      </c>
      <c r="U47" s="408" t="e">
        <f>T47+T48</f>
        <v>#DIV/0!</v>
      </c>
      <c r="W47" s="173" t="s">
        <v>30</v>
      </c>
      <c r="X47" s="211">
        <f>COUNTIFS('1. All Data'!$AB$3:$AB$133,"Communities and Housing Standards",'1. All Data'!$V$3:$V$133,"Completed Significantly After Target Deadline")</f>
        <v>0</v>
      </c>
      <c r="Y47" s="212" t="e">
        <f>X47/X53</f>
        <v>#DIV/0!</v>
      </c>
      <c r="Z47" s="391" t="e">
        <f>Y47+Y48</f>
        <v>#DIV/0!</v>
      </c>
      <c r="AA47" s="212" t="e">
        <f>X47/X54</f>
        <v>#DIV/0!</v>
      </c>
      <c r="AB47" s="379" t="e">
        <f>AA47+AA48</f>
        <v>#DIV/0!</v>
      </c>
      <c r="AC47" s="168"/>
    </row>
    <row r="48" spans="2:29" ht="22.5" customHeight="1">
      <c r="B48" s="214" t="s">
        <v>29</v>
      </c>
      <c r="C48" s="211">
        <f>COUNTIFS('1. All Data'!$AB$3:$AB$133,"Communities and Housing Standards",'1. All Data'!$H$3:$H$133,"Off Target")</f>
        <v>0</v>
      </c>
      <c r="D48" s="212">
        <f>C48/C53</f>
        <v>0</v>
      </c>
      <c r="E48" s="391"/>
      <c r="F48" s="213">
        <f>C48/C54</f>
        <v>0</v>
      </c>
      <c r="G48" s="408"/>
      <c r="I48" s="214" t="s">
        <v>29</v>
      </c>
      <c r="J48" s="211">
        <f>COUNTIFS('1. All Data'!$AB$3:$AB$133,"Communities and Housing Standards",'1. All Data'!$M$3:$M$133,"Off Target")</f>
        <v>0</v>
      </c>
      <c r="K48" s="212" t="e">
        <f>J48/J53</f>
        <v>#DIV/0!</v>
      </c>
      <c r="L48" s="391"/>
      <c r="M48" s="213" t="e">
        <f>J48/J54</f>
        <v>#DIV/0!</v>
      </c>
      <c r="N48" s="408"/>
      <c r="P48" s="214" t="s">
        <v>29</v>
      </c>
      <c r="Q48" s="211">
        <f>COUNTIFS('1. All Data'!$AB$3:$AB$133,"Communities and Housing Standards",'1. All Data'!$R$3:$R$133,"Off Target")</f>
        <v>0</v>
      </c>
      <c r="R48" s="212" t="e">
        <f>Q48/Q53</f>
        <v>#DIV/0!</v>
      </c>
      <c r="S48" s="391"/>
      <c r="T48" s="213" t="e">
        <f>Q48/Q54</f>
        <v>#DIV/0!</v>
      </c>
      <c r="U48" s="408"/>
      <c r="W48" s="173" t="s">
        <v>29</v>
      </c>
      <c r="X48" s="211">
        <f>COUNTIFS('1. All Data'!$AB$3:$AB$133,"Communities and Housing Standards",'1. All Data'!$V$3:$V$133,"Off Target")</f>
        <v>0</v>
      </c>
      <c r="Y48" s="212" t="e">
        <f>X48/X53</f>
        <v>#DIV/0!</v>
      </c>
      <c r="Z48" s="391"/>
      <c r="AA48" s="212" t="e">
        <f>X48/X54</f>
        <v>#DIV/0!</v>
      </c>
      <c r="AB48" s="379"/>
      <c r="AC48" s="168"/>
    </row>
    <row r="49" spans="2:29" ht="15.75" customHeight="1">
      <c r="B49" s="215" t="s">
        <v>53</v>
      </c>
      <c r="C49" s="211">
        <f>COUNTIFS('1. All Data'!$AB$3:$AB$133,"Communities and Housing Standards",'1. All Data'!$H$3:$H$133,"Not yet due")</f>
        <v>8</v>
      </c>
      <c r="D49" s="216">
        <f>C49/C53</f>
        <v>0.23529411764705882</v>
      </c>
      <c r="E49" s="216">
        <f>D49</f>
        <v>0.23529411764705882</v>
      </c>
      <c r="F49" s="217"/>
      <c r="G49" s="59"/>
      <c r="I49" s="215" t="s">
        <v>53</v>
      </c>
      <c r="J49" s="211">
        <f>COUNTIFS('1. All Data'!$AB$3:$AB$133,"Communities and Housing Standards",'1. All Data'!$M$3:$M$133,"Not yet due")</f>
        <v>0</v>
      </c>
      <c r="K49" s="216" t="e">
        <f>J49/J53</f>
        <v>#DIV/0!</v>
      </c>
      <c r="L49" s="216" t="e">
        <f>K49</f>
        <v>#DIV/0!</v>
      </c>
      <c r="M49" s="217"/>
      <c r="N49" s="59"/>
      <c r="P49" s="215" t="s">
        <v>53</v>
      </c>
      <c r="Q49" s="211">
        <f>COUNTIFS('1. All Data'!$AB$3:$AB$133,"Communities and Housing Standards",'1. All Data'!$R$3:$R$133,"Not yet due")</f>
        <v>0</v>
      </c>
      <c r="R49" s="216" t="e">
        <f>Q49/Q53</f>
        <v>#DIV/0!</v>
      </c>
      <c r="S49" s="216" t="e">
        <f>R49</f>
        <v>#DIV/0!</v>
      </c>
      <c r="T49" s="217"/>
      <c r="U49" s="59"/>
      <c r="W49" s="174" t="s">
        <v>53</v>
      </c>
      <c r="X49" s="211">
        <f>COUNTIFS('1. All Data'!$AB$3:$AB$133,"Communities and Housing Standards",'1. All Data'!$V$3:$V$133,"Not yet due")</f>
        <v>0</v>
      </c>
      <c r="Y49" s="216" t="e">
        <f>X49/X53</f>
        <v>#DIV/0!</v>
      </c>
      <c r="Z49" s="216" t="e">
        <f>Y49</f>
        <v>#DIV/0!</v>
      </c>
      <c r="AA49" s="176"/>
      <c r="AB49" s="59"/>
      <c r="AC49" s="168"/>
    </row>
    <row r="50" spans="2:29" ht="15.75" customHeight="1">
      <c r="B50" s="215" t="s">
        <v>24</v>
      </c>
      <c r="C50" s="211">
        <f>COUNTIFS('1. All Data'!$AB$3:$AB$133,"Communities and Housing Standards",'1. All Data'!$H$3:$H$133,"Update not provided")</f>
        <v>0</v>
      </c>
      <c r="D50" s="216">
        <f>C50/C53</f>
        <v>0</v>
      </c>
      <c r="E50" s="216">
        <f>D50</f>
        <v>0</v>
      </c>
      <c r="F50" s="217"/>
      <c r="G50" s="2"/>
      <c r="I50" s="215" t="s">
        <v>24</v>
      </c>
      <c r="J50" s="211">
        <f>COUNTIFS('1. All Data'!$AB$3:$AB$133,"Communities and Housing Standards",'1. All Data'!$M$3:$M$133,"Update not provided")</f>
        <v>0</v>
      </c>
      <c r="K50" s="216" t="e">
        <f>J50/J53</f>
        <v>#DIV/0!</v>
      </c>
      <c r="L50" s="216" t="e">
        <f>K50</f>
        <v>#DIV/0!</v>
      </c>
      <c r="M50" s="217"/>
      <c r="N50" s="2"/>
      <c r="P50" s="215" t="s">
        <v>24</v>
      </c>
      <c r="Q50" s="211">
        <f>COUNTIFS('1. All Data'!$AB$3:$AB$133,"Communities and Housing Standards",'1. All Data'!$R$3:$R$133,"Update not provided")</f>
        <v>0</v>
      </c>
      <c r="R50" s="216" t="e">
        <f>Q50/Q53</f>
        <v>#DIV/0!</v>
      </c>
      <c r="S50" s="216" t="e">
        <f>R50</f>
        <v>#DIV/0!</v>
      </c>
      <c r="T50" s="217"/>
      <c r="U50" s="2"/>
      <c r="W50" s="174" t="s">
        <v>24</v>
      </c>
      <c r="X50" s="211">
        <f>COUNTIFS('1. All Data'!$AB$3:$AB$133,"Communities and Housing Standards",'1. All Data'!$V$3:$V$133,"Update not provided")</f>
        <v>0</v>
      </c>
      <c r="Y50" s="216" t="e">
        <f>X50/X53</f>
        <v>#DIV/0!</v>
      </c>
      <c r="Z50" s="216" t="e">
        <f>Y50</f>
        <v>#DIV/0!</v>
      </c>
      <c r="AA50" s="176"/>
      <c r="AB50" s="2"/>
      <c r="AC50" s="168"/>
    </row>
    <row r="51" spans="2:29" ht="15.75" customHeight="1">
      <c r="B51" s="218" t="s">
        <v>32</v>
      </c>
      <c r="C51" s="211">
        <f>COUNTIFS('1. All Data'!$AB$3:$AB$133,"Communities and Housing Standards",'1. All Data'!$H$3:$H$133,"Deferred")</f>
        <v>0</v>
      </c>
      <c r="D51" s="219">
        <f>C51/C53</f>
        <v>0</v>
      </c>
      <c r="E51" s="219">
        <f>D51</f>
        <v>0</v>
      </c>
      <c r="F51" s="220"/>
      <c r="G51" s="59"/>
      <c r="I51" s="218" t="s">
        <v>32</v>
      </c>
      <c r="J51" s="211">
        <f>COUNTIFS('1. All Data'!$AB$3:$AB$133,"Communities and Housing Standards",'1. All Data'!$M$3:$M$133,"Deferred")</f>
        <v>0</v>
      </c>
      <c r="K51" s="219" t="e">
        <f>J51/J53</f>
        <v>#DIV/0!</v>
      </c>
      <c r="L51" s="219" t="e">
        <f>K51</f>
        <v>#DIV/0!</v>
      </c>
      <c r="M51" s="220"/>
      <c r="N51" s="59"/>
      <c r="P51" s="218" t="s">
        <v>32</v>
      </c>
      <c r="Q51" s="211">
        <f>COUNTIFS('1. All Data'!$AB$3:$AB$133,"Communities and Housing Standards",'1. All Data'!$R$3:$R$133,"Deferred")</f>
        <v>0</v>
      </c>
      <c r="R51" s="219" t="e">
        <f>Q51/Q53</f>
        <v>#DIV/0!</v>
      </c>
      <c r="S51" s="219" t="e">
        <f>R51</f>
        <v>#DIV/0!</v>
      </c>
      <c r="T51" s="220"/>
      <c r="U51" s="59"/>
      <c r="W51" s="177" t="s">
        <v>32</v>
      </c>
      <c r="X51" s="211">
        <f>COUNTIFS('1. All Data'!$AB$3:$AB$133,"Communities and Housing Standards",'1. All Data'!$V$3:$V$133,"Deferred")</f>
        <v>0</v>
      </c>
      <c r="Y51" s="219" t="e">
        <f>X51/X53</f>
        <v>#DIV/0!</v>
      </c>
      <c r="Z51" s="219" t="e">
        <f>Y51</f>
        <v>#DIV/0!</v>
      </c>
      <c r="AA51" s="179"/>
      <c r="AB51" s="59"/>
      <c r="AC51" s="168"/>
    </row>
    <row r="52" spans="2:29" ht="15.75" customHeight="1">
      <c r="B52" s="218" t="s">
        <v>33</v>
      </c>
      <c r="C52" s="211">
        <f>COUNTIFS('1. All Data'!$AB$3:$AB$133,"Communities and Housing Standards",'1. All Data'!$H$3:$H$133,"Deleted")</f>
        <v>0</v>
      </c>
      <c r="D52" s="219">
        <f>C52/C53</f>
        <v>0</v>
      </c>
      <c r="E52" s="219">
        <f>D52</f>
        <v>0</v>
      </c>
      <c r="F52" s="220"/>
      <c r="G52" s="30"/>
      <c r="I52" s="218" t="s">
        <v>33</v>
      </c>
      <c r="J52" s="211">
        <f>COUNTIFS('1. All Data'!$AB$3:$AB$133,"Communities and Housing Standards",'1. All Data'!$M$3:$M$133,"Deleted")</f>
        <v>0</v>
      </c>
      <c r="K52" s="219" t="e">
        <f>J52/J53</f>
        <v>#DIV/0!</v>
      </c>
      <c r="L52" s="219" t="e">
        <f>K52</f>
        <v>#DIV/0!</v>
      </c>
      <c r="M52" s="220"/>
      <c r="N52" s="30"/>
      <c r="P52" s="218" t="s">
        <v>33</v>
      </c>
      <c r="Q52" s="211">
        <f>COUNTIFS('1. All Data'!$AB$3:$AB$133,"Communities and Housing Standards",'1. All Data'!$R$3:$R$133,"Deleted")</f>
        <v>0</v>
      </c>
      <c r="R52" s="219" t="e">
        <f>Q52/Q53</f>
        <v>#DIV/0!</v>
      </c>
      <c r="S52" s="219" t="e">
        <f>R52</f>
        <v>#DIV/0!</v>
      </c>
      <c r="T52" s="220"/>
      <c r="U52" s="30"/>
      <c r="W52" s="177" t="s">
        <v>33</v>
      </c>
      <c r="X52" s="211">
        <f>COUNTIFS('1. All Data'!$AB$3:$AB$133,"Communities and Housing Standards",'1. All Data'!$V$3:$V$133,"Deleted")</f>
        <v>0</v>
      </c>
      <c r="Y52" s="219" t="e">
        <f>X52/X53</f>
        <v>#DIV/0!</v>
      </c>
      <c r="Z52" s="219" t="e">
        <f>Y52</f>
        <v>#DIV/0!</v>
      </c>
      <c r="AA52" s="179"/>
      <c r="AB52" s="3"/>
      <c r="AC52" s="168"/>
    </row>
    <row r="53" spans="2:29" ht="15.75" customHeight="1">
      <c r="B53" s="221" t="s">
        <v>55</v>
      </c>
      <c r="C53" s="222">
        <f>SUM(C42:C52)</f>
        <v>34</v>
      </c>
      <c r="D53" s="179"/>
      <c r="E53" s="179"/>
      <c r="F53" s="223"/>
      <c r="G53" s="59"/>
      <c r="I53" s="221" t="s">
        <v>55</v>
      </c>
      <c r="J53" s="222">
        <f>SUM(J42:J52)</f>
        <v>0</v>
      </c>
      <c r="K53" s="179"/>
      <c r="L53" s="179"/>
      <c r="M53" s="223"/>
      <c r="N53" s="59"/>
      <c r="P53" s="221" t="s">
        <v>55</v>
      </c>
      <c r="Q53" s="222">
        <f>SUM(Q42:Q52)</f>
        <v>0</v>
      </c>
      <c r="R53" s="179"/>
      <c r="S53" s="179"/>
      <c r="T53" s="223"/>
      <c r="U53" s="59"/>
      <c r="W53" s="180" t="s">
        <v>55</v>
      </c>
      <c r="X53" s="222">
        <f>SUM(X42:X52)</f>
        <v>0</v>
      </c>
      <c r="Y53" s="179"/>
      <c r="Z53" s="179"/>
      <c r="AA53" s="59"/>
      <c r="AB53" s="59"/>
      <c r="AC53" s="168"/>
    </row>
    <row r="54" spans="2:29" ht="15.75" customHeight="1">
      <c r="B54" s="221" t="s">
        <v>56</v>
      </c>
      <c r="C54" s="222">
        <f>C53-C52-C51-C50-C49</f>
        <v>26</v>
      </c>
      <c r="D54" s="59"/>
      <c r="E54" s="59"/>
      <c r="F54" s="223"/>
      <c r="G54" s="59"/>
      <c r="I54" s="221" t="s">
        <v>56</v>
      </c>
      <c r="J54" s="222">
        <f>J53-J52-J51-J50-J49</f>
        <v>0</v>
      </c>
      <c r="K54" s="59"/>
      <c r="L54" s="59"/>
      <c r="M54" s="223"/>
      <c r="N54" s="59"/>
      <c r="P54" s="221" t="s">
        <v>56</v>
      </c>
      <c r="Q54" s="222">
        <f>Q53-Q52-Q51-Q50-Q49</f>
        <v>0</v>
      </c>
      <c r="R54" s="59"/>
      <c r="S54" s="59"/>
      <c r="T54" s="223"/>
      <c r="U54" s="59"/>
      <c r="W54" s="180" t="s">
        <v>56</v>
      </c>
      <c r="X54" s="222">
        <f>X53-X52-X51-X50-X49</f>
        <v>0</v>
      </c>
      <c r="Y54" s="59"/>
      <c r="Z54" s="59"/>
      <c r="AA54" s="59"/>
      <c r="AB54" s="59"/>
      <c r="AC54" s="168"/>
    </row>
    <row r="55" spans="2:29" ht="15.75" customHeight="1">
      <c r="W55" s="182"/>
      <c r="AA55" s="2"/>
      <c r="AC55" s="168"/>
    </row>
    <row r="56" spans="2:29" ht="15.75" customHeight="1">
      <c r="W56" s="167"/>
      <c r="X56" s="225"/>
      <c r="Y56" s="167"/>
      <c r="Z56" s="167"/>
      <c r="AA56" s="167"/>
      <c r="AB56" s="189"/>
      <c r="AC56" s="168"/>
    </row>
    <row r="57" spans="2:29" ht="15.75" customHeight="1">
      <c r="W57" s="226"/>
      <c r="X57" s="227"/>
      <c r="Y57" s="59"/>
      <c r="Z57" s="59"/>
      <c r="AA57" s="59"/>
      <c r="AB57" s="179"/>
      <c r="AC57" s="168"/>
    </row>
    <row r="58" spans="2:29" s="168" customFormat="1" ht="15.75">
      <c r="B58" s="228" t="s">
        <v>479</v>
      </c>
      <c r="C58" s="207"/>
      <c r="D58" s="207"/>
      <c r="E58" s="207"/>
      <c r="F58" s="208"/>
      <c r="G58" s="207"/>
      <c r="I58" s="228" t="s">
        <v>479</v>
      </c>
      <c r="J58" s="207"/>
      <c r="K58" s="207"/>
      <c r="L58" s="207"/>
      <c r="M58" s="208"/>
      <c r="N58" s="207"/>
      <c r="P58" s="228" t="s">
        <v>479</v>
      </c>
      <c r="Q58" s="207"/>
      <c r="R58" s="207"/>
      <c r="S58" s="207"/>
      <c r="T58" s="208"/>
      <c r="U58" s="207"/>
      <c r="W58" s="228" t="s">
        <v>479</v>
      </c>
      <c r="X58" s="207"/>
      <c r="Y58" s="207"/>
      <c r="Z58" s="207"/>
      <c r="AA58" s="208"/>
      <c r="AB58" s="207"/>
    </row>
    <row r="59" spans="2:29" ht="41.25" customHeight="1">
      <c r="B59" s="209" t="s">
        <v>46</v>
      </c>
      <c r="C59" s="210" t="s">
        <v>47</v>
      </c>
      <c r="D59" s="210" t="s">
        <v>48</v>
      </c>
      <c r="E59" s="210" t="s">
        <v>49</v>
      </c>
      <c r="F59" s="209" t="s">
        <v>50</v>
      </c>
      <c r="G59" s="210" t="s">
        <v>51</v>
      </c>
      <c r="I59" s="209" t="s">
        <v>46</v>
      </c>
      <c r="J59" s="210" t="s">
        <v>47</v>
      </c>
      <c r="K59" s="210" t="s">
        <v>48</v>
      </c>
      <c r="L59" s="210" t="s">
        <v>49</v>
      </c>
      <c r="M59" s="209" t="s">
        <v>50</v>
      </c>
      <c r="N59" s="210" t="s">
        <v>51</v>
      </c>
      <c r="P59" s="209" t="s">
        <v>46</v>
      </c>
      <c r="Q59" s="210" t="s">
        <v>47</v>
      </c>
      <c r="R59" s="210" t="s">
        <v>48</v>
      </c>
      <c r="S59" s="210" t="s">
        <v>49</v>
      </c>
      <c r="T59" s="209" t="s">
        <v>50</v>
      </c>
      <c r="U59" s="210" t="s">
        <v>51</v>
      </c>
      <c r="W59" s="166" t="s">
        <v>46</v>
      </c>
      <c r="X59" s="166" t="s">
        <v>47</v>
      </c>
      <c r="Y59" s="166" t="s">
        <v>48</v>
      </c>
      <c r="Z59" s="166" t="s">
        <v>49</v>
      </c>
      <c r="AA59" s="166" t="s">
        <v>50</v>
      </c>
      <c r="AB59" s="166" t="s">
        <v>51</v>
      </c>
      <c r="AC59" s="168"/>
    </row>
    <row r="60" spans="2:29" ht="27.75" customHeight="1">
      <c r="B60" s="233" t="s">
        <v>52</v>
      </c>
      <c r="C60" s="211">
        <f>COUNTIFS('1. All Data'!$AB$3:$AB$133,"Environment and Climate Change",'1. All Data'!$H$3:$H$133,"Fully Achieved")</f>
        <v>2</v>
      </c>
      <c r="D60" s="212">
        <f>C60/C71</f>
        <v>7.6923076923076927E-2</v>
      </c>
      <c r="E60" s="391">
        <f>D60+D61</f>
        <v>0.53846153846153855</v>
      </c>
      <c r="F60" s="213">
        <f>C60/C72</f>
        <v>0.14285714285714285</v>
      </c>
      <c r="G60" s="407">
        <f>F60+F61</f>
        <v>1</v>
      </c>
      <c r="I60" s="233" t="s">
        <v>52</v>
      </c>
      <c r="J60" s="211">
        <f>COUNTIFS('1. All Data'!$AB$3:$AB$133,"Environment and Climate Change",'1. All Data'!$M$3:$M$133,"Fully Achieved")</f>
        <v>0</v>
      </c>
      <c r="K60" s="212" t="e">
        <f>J60/J71</f>
        <v>#DIV/0!</v>
      </c>
      <c r="L60" s="391" t="e">
        <f>K60+K61</f>
        <v>#DIV/0!</v>
      </c>
      <c r="M60" s="213" t="e">
        <f>J60/J72</f>
        <v>#DIV/0!</v>
      </c>
      <c r="N60" s="407" t="e">
        <f>M60+M61</f>
        <v>#DIV/0!</v>
      </c>
      <c r="P60" s="233" t="s">
        <v>52</v>
      </c>
      <c r="Q60" s="211">
        <f>COUNTIFS('1. All Data'!$AB$3:$AB$133,"Environment and Climate Change",'1. All Data'!$R$3:$R$133,"Fully Achieved")</f>
        <v>0</v>
      </c>
      <c r="R60" s="212" t="e">
        <f>Q60/Q71</f>
        <v>#DIV/0!</v>
      </c>
      <c r="S60" s="391" t="e">
        <f>R60+R61</f>
        <v>#DIV/0!</v>
      </c>
      <c r="T60" s="213" t="e">
        <f>Q60/Q72</f>
        <v>#DIV/0!</v>
      </c>
      <c r="U60" s="407" t="e">
        <f>T60+T61</f>
        <v>#DIV/0!</v>
      </c>
      <c r="W60" s="233" t="s">
        <v>52</v>
      </c>
      <c r="X60" s="211">
        <f>COUNTIFS('1. All Data'!$AB$3:$AB$133,"Environment and Climate Change",'1. All Data'!$V$3:$V$133,"Fully Achieved")</f>
        <v>0</v>
      </c>
      <c r="Y60" s="212" t="e">
        <f>X60/X71</f>
        <v>#DIV/0!</v>
      </c>
      <c r="Z60" s="391" t="e">
        <f>Y60+Y61</f>
        <v>#DIV/0!</v>
      </c>
      <c r="AA60" s="212" t="e">
        <f>X60/X72</f>
        <v>#DIV/0!</v>
      </c>
      <c r="AB60" s="364" t="e">
        <f>AA60+AA61</f>
        <v>#DIV/0!</v>
      </c>
      <c r="AC60" s="168"/>
    </row>
    <row r="61" spans="2:29" ht="27.75" customHeight="1">
      <c r="B61" s="233" t="s">
        <v>34</v>
      </c>
      <c r="C61" s="211">
        <f>COUNTIFS('1. All Data'!$AB$3:$AB$133,"Environment and Climate Change",'1. All Data'!$H$3:$H$133,"On Track to be Achieved")</f>
        <v>12</v>
      </c>
      <c r="D61" s="212">
        <f>C61/C71</f>
        <v>0.46153846153846156</v>
      </c>
      <c r="E61" s="391"/>
      <c r="F61" s="213">
        <f>C61/C72</f>
        <v>0.8571428571428571</v>
      </c>
      <c r="G61" s="407"/>
      <c r="I61" s="233" t="s">
        <v>34</v>
      </c>
      <c r="J61" s="211">
        <f>COUNTIFS('1. All Data'!$AB$3:$AB$133,"Environment and Climate Change",'1. All Data'!$M$3:$M$133,"On Track to be Achieved")</f>
        <v>0</v>
      </c>
      <c r="K61" s="212" t="e">
        <f>J61/J71</f>
        <v>#DIV/0!</v>
      </c>
      <c r="L61" s="391"/>
      <c r="M61" s="213" t="e">
        <f>J61/J72</f>
        <v>#DIV/0!</v>
      </c>
      <c r="N61" s="407"/>
      <c r="P61" s="233" t="s">
        <v>34</v>
      </c>
      <c r="Q61" s="211">
        <f>COUNTIFS('1. All Data'!$AB$3:$AB$133,"Environment and Climate Change",'1. All Data'!$R$3:$R$133,"On Track to be Achieved")</f>
        <v>0</v>
      </c>
      <c r="R61" s="212" t="e">
        <f>Q61/Q71</f>
        <v>#DIV/0!</v>
      </c>
      <c r="S61" s="391"/>
      <c r="T61" s="213" t="e">
        <f>Q61/Q72</f>
        <v>#DIV/0!</v>
      </c>
      <c r="U61" s="407"/>
      <c r="W61" s="233" t="s">
        <v>26</v>
      </c>
      <c r="X61" s="211">
        <f>COUNTIFS('1. All Data'!$AB$3:$AB$133,"Environment and Climate Change",'1. All Data'!$V$3:$V$133,"Numerical Outturn Within 5% Tolerance")</f>
        <v>0</v>
      </c>
      <c r="Y61" s="212" t="e">
        <f>X61/X71</f>
        <v>#DIV/0!</v>
      </c>
      <c r="Z61" s="391"/>
      <c r="AA61" s="212" t="e">
        <f>X61/X72</f>
        <v>#DIV/0!</v>
      </c>
      <c r="AB61" s="364"/>
      <c r="AC61" s="168"/>
    </row>
    <row r="62" spans="2:29" ht="21" customHeight="1">
      <c r="B62" s="392" t="s">
        <v>35</v>
      </c>
      <c r="C62" s="395">
        <f>COUNTIFS('1. All Data'!$AB$3:$AB$133,"Environment and Climate Change",'1. All Data'!$H$3:$H$133,"In Danger of Falling Behind Target")</f>
        <v>0</v>
      </c>
      <c r="D62" s="398">
        <f>C62/C71</f>
        <v>0</v>
      </c>
      <c r="E62" s="398">
        <f>D62</f>
        <v>0</v>
      </c>
      <c r="F62" s="401">
        <f>C62/C72</f>
        <v>0</v>
      </c>
      <c r="G62" s="404">
        <f>F62</f>
        <v>0</v>
      </c>
      <c r="I62" s="392" t="s">
        <v>35</v>
      </c>
      <c r="J62" s="395">
        <f>COUNTIFS('1. All Data'!$AB$3:$AB$133,"Environment and Climate Change",'1. All Data'!$M$3:$M$133,"In Danger of Falling Behind Target")</f>
        <v>0</v>
      </c>
      <c r="K62" s="398" t="e">
        <f>J62/J71</f>
        <v>#DIV/0!</v>
      </c>
      <c r="L62" s="398" t="e">
        <f>K62</f>
        <v>#DIV/0!</v>
      </c>
      <c r="M62" s="401" t="e">
        <f>J62/J72</f>
        <v>#DIV/0!</v>
      </c>
      <c r="N62" s="404" t="e">
        <f>M62</f>
        <v>#DIV/0!</v>
      </c>
      <c r="P62" s="392" t="s">
        <v>35</v>
      </c>
      <c r="Q62" s="395">
        <f>COUNTIFS('1. All Data'!$AB$3:$AB$133,"Environment and Climate Change",'1. All Data'!$R$3:$R$133,"In Danger of Falling Behind Target")</f>
        <v>0</v>
      </c>
      <c r="R62" s="398" t="e">
        <f>Q62/Q71</f>
        <v>#DIV/0!</v>
      </c>
      <c r="S62" s="398" t="e">
        <f>R62</f>
        <v>#DIV/0!</v>
      </c>
      <c r="T62" s="401" t="e">
        <f>Q62/Q72</f>
        <v>#DIV/0!</v>
      </c>
      <c r="U62" s="404" t="e">
        <f>T62</f>
        <v>#DIV/0!</v>
      </c>
      <c r="W62" s="171" t="s">
        <v>27</v>
      </c>
      <c r="X62" s="172">
        <f>COUNTIFS('1. All Data'!$AB$3:$AB$133,"Environment and Climate Change",'1. All Data'!$V$3:$V$133,"Numerical Outturn Within 10% Tolerance")</f>
        <v>0</v>
      </c>
      <c r="Y62" s="170" t="e">
        <f>X62/X71</f>
        <v>#DIV/0!</v>
      </c>
      <c r="Z62" s="365" t="e">
        <f>SUM(Y62:Y64)</f>
        <v>#DIV/0!</v>
      </c>
      <c r="AA62" s="170" t="e">
        <f>X62/X72</f>
        <v>#DIV/0!</v>
      </c>
      <c r="AB62" s="378" t="e">
        <f>SUM(AA62:AA64)</f>
        <v>#DIV/0!</v>
      </c>
      <c r="AC62" s="168"/>
    </row>
    <row r="63" spans="2:29" ht="18.75" customHeight="1">
      <c r="B63" s="393"/>
      <c r="C63" s="396"/>
      <c r="D63" s="399"/>
      <c r="E63" s="399"/>
      <c r="F63" s="402"/>
      <c r="G63" s="405"/>
      <c r="I63" s="393"/>
      <c r="J63" s="396"/>
      <c r="K63" s="399"/>
      <c r="L63" s="399"/>
      <c r="M63" s="402"/>
      <c r="N63" s="405"/>
      <c r="P63" s="393"/>
      <c r="Q63" s="396"/>
      <c r="R63" s="399"/>
      <c r="S63" s="399"/>
      <c r="T63" s="402"/>
      <c r="U63" s="405"/>
      <c r="W63" s="171" t="s">
        <v>28</v>
      </c>
      <c r="X63" s="172">
        <f>COUNTIFS('1. All Data'!$AB$3:$AB$133,"Environment and Climate Change",'1. All Data'!$V$3:$V$133,"Target Partially Met")</f>
        <v>0</v>
      </c>
      <c r="Y63" s="170" t="e">
        <f>X63/X71</f>
        <v>#DIV/0!</v>
      </c>
      <c r="Z63" s="365"/>
      <c r="AA63" s="170" t="e">
        <f>X63/X72</f>
        <v>#DIV/0!</v>
      </c>
      <c r="AB63" s="378"/>
      <c r="AC63" s="168"/>
    </row>
    <row r="64" spans="2:29" ht="20.25" customHeight="1">
      <c r="B64" s="394"/>
      <c r="C64" s="397"/>
      <c r="D64" s="400"/>
      <c r="E64" s="400"/>
      <c r="F64" s="403"/>
      <c r="G64" s="406"/>
      <c r="I64" s="394"/>
      <c r="J64" s="397"/>
      <c r="K64" s="400"/>
      <c r="L64" s="400"/>
      <c r="M64" s="403"/>
      <c r="N64" s="406"/>
      <c r="P64" s="394"/>
      <c r="Q64" s="397"/>
      <c r="R64" s="400"/>
      <c r="S64" s="400"/>
      <c r="T64" s="403"/>
      <c r="U64" s="406"/>
      <c r="W64" s="171" t="s">
        <v>31</v>
      </c>
      <c r="X64" s="172">
        <f>COUNTIFS('1. All Data'!$AB$3:$AB$133,"Environment and Climate Change",'1. All Data'!$V$3:$V$133,"Completion Date Within Reasonable Tolerance")</f>
        <v>0</v>
      </c>
      <c r="Y64" s="170" t="e">
        <f>X64/X71</f>
        <v>#DIV/0!</v>
      </c>
      <c r="Z64" s="365"/>
      <c r="AA64" s="170" t="e">
        <f>X64/X72</f>
        <v>#DIV/0!</v>
      </c>
      <c r="AB64" s="378"/>
      <c r="AC64" s="168"/>
    </row>
    <row r="65" spans="2:29" ht="30" customHeight="1">
      <c r="B65" s="214" t="s">
        <v>36</v>
      </c>
      <c r="C65" s="211">
        <f>COUNTIFS('1. All Data'!$AB$3:$AB$133,"Environment and Climate Change",'1. All Data'!$H$3:$H$133,"Completed Behind Schedule")</f>
        <v>0</v>
      </c>
      <c r="D65" s="212">
        <f>C65/C71</f>
        <v>0</v>
      </c>
      <c r="E65" s="391">
        <f>D65+D66</f>
        <v>0</v>
      </c>
      <c r="F65" s="213">
        <f>C65/C72</f>
        <v>0</v>
      </c>
      <c r="G65" s="408">
        <f>F65+F66</f>
        <v>0</v>
      </c>
      <c r="I65" s="214" t="s">
        <v>36</v>
      </c>
      <c r="J65" s="211">
        <f>COUNTIFS('1. All Data'!$AB$3:$AB$133,"Environment and Climate Change",'1. All Data'!$M$3:$M$133,"Completed Behind Schedule")</f>
        <v>0</v>
      </c>
      <c r="K65" s="212" t="e">
        <f>J65/J71</f>
        <v>#DIV/0!</v>
      </c>
      <c r="L65" s="391" t="e">
        <f>K65+K66</f>
        <v>#DIV/0!</v>
      </c>
      <c r="M65" s="213" t="e">
        <f>J65/J72</f>
        <v>#DIV/0!</v>
      </c>
      <c r="N65" s="408" t="e">
        <f>M65+M66</f>
        <v>#DIV/0!</v>
      </c>
      <c r="P65" s="214" t="s">
        <v>36</v>
      </c>
      <c r="Q65" s="211">
        <f>COUNTIFS('1. All Data'!$AB$3:$AB$133,"Environment and Climate Change",'1. All Data'!$R$3:$R$133,"Completed Behind Schedule")</f>
        <v>0</v>
      </c>
      <c r="R65" s="212" t="e">
        <f>Q65/Q71</f>
        <v>#DIV/0!</v>
      </c>
      <c r="S65" s="391" t="e">
        <f>R65+R66</f>
        <v>#DIV/0!</v>
      </c>
      <c r="T65" s="213" t="e">
        <f>Q65/Q72</f>
        <v>#DIV/0!</v>
      </c>
      <c r="U65" s="408" t="e">
        <f>T65+T66</f>
        <v>#DIV/0!</v>
      </c>
      <c r="W65" s="173" t="s">
        <v>30</v>
      </c>
      <c r="X65" s="211">
        <f>COUNTIFS('1. All Data'!$AB$3:$AB$133,"Environment and Climate Change",'1. All Data'!$V$3:$V$133,"Completed Significantly After Target Deadline")</f>
        <v>0</v>
      </c>
      <c r="Y65" s="212" t="e">
        <f>X65/X71</f>
        <v>#DIV/0!</v>
      </c>
      <c r="Z65" s="391" t="e">
        <f>Y65+Y66</f>
        <v>#DIV/0!</v>
      </c>
      <c r="AA65" s="170" t="e">
        <f>X65/X72</f>
        <v>#DIV/0!</v>
      </c>
      <c r="AB65" s="379" t="e">
        <f>AA65+AA66</f>
        <v>#DIV/0!</v>
      </c>
      <c r="AC65" s="168"/>
    </row>
    <row r="66" spans="2:29" ht="30" customHeight="1">
      <c r="B66" s="214" t="s">
        <v>29</v>
      </c>
      <c r="C66" s="211">
        <f>COUNTIFS('1. All Data'!$AB$3:$AB$133,"Environment and Climate Change",'1. All Data'!$H$3:$H$133,"Off Target")</f>
        <v>0</v>
      </c>
      <c r="D66" s="212">
        <f>C66/C71</f>
        <v>0</v>
      </c>
      <c r="E66" s="391"/>
      <c r="F66" s="213">
        <f>C66/C72</f>
        <v>0</v>
      </c>
      <c r="G66" s="408"/>
      <c r="I66" s="214" t="s">
        <v>29</v>
      </c>
      <c r="J66" s="211">
        <f>COUNTIFS('1. All Data'!$AB$3:$AB$133,"Environment and Climate Change",'1. All Data'!$M$3:$M$133,"Off Target")</f>
        <v>0</v>
      </c>
      <c r="K66" s="212" t="e">
        <f>J66/J71</f>
        <v>#DIV/0!</v>
      </c>
      <c r="L66" s="391"/>
      <c r="M66" s="213" t="e">
        <f>J66/J72</f>
        <v>#DIV/0!</v>
      </c>
      <c r="N66" s="408"/>
      <c r="P66" s="214" t="s">
        <v>29</v>
      </c>
      <c r="Q66" s="211">
        <f>COUNTIFS('1. All Data'!$AB$3:$AB$133,"Environment and Climate Change",'1. All Data'!$R$3:$R$133,"Off Target")</f>
        <v>0</v>
      </c>
      <c r="R66" s="212" t="e">
        <f>Q66/Q71</f>
        <v>#DIV/0!</v>
      </c>
      <c r="S66" s="391"/>
      <c r="T66" s="213" t="e">
        <f>Q66/Q72</f>
        <v>#DIV/0!</v>
      </c>
      <c r="U66" s="408"/>
      <c r="W66" s="173" t="s">
        <v>29</v>
      </c>
      <c r="X66" s="211">
        <f>COUNTIFS('1. All Data'!$AB$3:$AB$133,"Environment and Climate Change",'1. All Data'!$V$3:$V$133,"Off Target")</f>
        <v>0</v>
      </c>
      <c r="Y66" s="212" t="e">
        <f>X66/X71</f>
        <v>#DIV/0!</v>
      </c>
      <c r="Z66" s="391"/>
      <c r="AA66" s="170" t="e">
        <f>X66/X72</f>
        <v>#DIV/0!</v>
      </c>
      <c r="AB66" s="379"/>
      <c r="AC66" s="168"/>
    </row>
    <row r="67" spans="2:29" ht="15.75" customHeight="1">
      <c r="B67" s="215" t="s">
        <v>53</v>
      </c>
      <c r="C67" s="211">
        <f>COUNTIFS('1. All Data'!$AB$3:$AB$133,"Environment and Climate Change",'1. All Data'!$H$3:$H$133,"Not yet due")</f>
        <v>12</v>
      </c>
      <c r="D67" s="216">
        <f>C67/C71</f>
        <v>0.46153846153846156</v>
      </c>
      <c r="E67" s="216">
        <f>D67</f>
        <v>0.46153846153846156</v>
      </c>
      <c r="F67" s="217"/>
      <c r="G67" s="59"/>
      <c r="I67" s="215" t="s">
        <v>53</v>
      </c>
      <c r="J67" s="211">
        <f>COUNTIFS('1. All Data'!$AB$3:$AB$133,"Environment and Climate Change",'1. All Data'!$M$3:$M$133,"Not yet due")</f>
        <v>0</v>
      </c>
      <c r="K67" s="216" t="e">
        <f>J67/J71</f>
        <v>#DIV/0!</v>
      </c>
      <c r="L67" s="216" t="e">
        <f>K67</f>
        <v>#DIV/0!</v>
      </c>
      <c r="M67" s="217"/>
      <c r="N67" s="59"/>
      <c r="P67" s="215" t="s">
        <v>53</v>
      </c>
      <c r="Q67" s="211">
        <f>COUNTIFS('1. All Data'!$AB$3:$AB$133,"Environment and Climate Change",'1. All Data'!$R$3:$R$133,"Not yet due")</f>
        <v>0</v>
      </c>
      <c r="R67" s="216" t="e">
        <f>Q67/Q71</f>
        <v>#DIV/0!</v>
      </c>
      <c r="S67" s="216" t="e">
        <f>R67</f>
        <v>#DIV/0!</v>
      </c>
      <c r="T67" s="217"/>
      <c r="U67" s="59"/>
      <c r="W67" s="174" t="s">
        <v>53</v>
      </c>
      <c r="X67" s="211">
        <f>COUNTIFS('1. All Data'!$AB$3:$AB$133,"Environment and Climate Change",'1. All Data'!$V$3:$V$133,"Not yet due")</f>
        <v>0</v>
      </c>
      <c r="Y67" s="216" t="e">
        <f>X67/X71</f>
        <v>#DIV/0!</v>
      </c>
      <c r="Z67" s="216" t="e">
        <f>Y67</f>
        <v>#DIV/0!</v>
      </c>
      <c r="AA67" s="176"/>
      <c r="AB67" s="59"/>
      <c r="AC67" s="168"/>
    </row>
    <row r="68" spans="2:29" ht="15.75" customHeight="1">
      <c r="B68" s="215" t="s">
        <v>24</v>
      </c>
      <c r="C68" s="211">
        <f>COUNTIFS('1. All Data'!$AB$3:$AB$133,"Environment and Climate Change",'1. All Data'!$H$3:$H$133,"Update not provided")</f>
        <v>0</v>
      </c>
      <c r="D68" s="216">
        <f>C68/C71</f>
        <v>0</v>
      </c>
      <c r="E68" s="216">
        <f>D68</f>
        <v>0</v>
      </c>
      <c r="F68" s="217"/>
      <c r="G68" s="2"/>
      <c r="I68" s="215" t="s">
        <v>24</v>
      </c>
      <c r="J68" s="211">
        <f>COUNTIFS('1. All Data'!$AB$3:$AB$133,"Environment and Climate Change",'1. All Data'!$M$3:$M$133,"Update not provided")</f>
        <v>0</v>
      </c>
      <c r="K68" s="216" t="e">
        <f>J68/J71</f>
        <v>#DIV/0!</v>
      </c>
      <c r="L68" s="216" t="e">
        <f>K68</f>
        <v>#DIV/0!</v>
      </c>
      <c r="M68" s="217"/>
      <c r="N68" s="2"/>
      <c r="P68" s="215" t="s">
        <v>24</v>
      </c>
      <c r="Q68" s="211">
        <f>COUNTIFS('1. All Data'!$AB$3:$AB$133,"Environment and Climate Change",'1. All Data'!$R$3:$R$133,"Update not provided")</f>
        <v>0</v>
      </c>
      <c r="R68" s="216" t="e">
        <f>Q68/Q71</f>
        <v>#DIV/0!</v>
      </c>
      <c r="S68" s="216" t="e">
        <f>R68</f>
        <v>#DIV/0!</v>
      </c>
      <c r="T68" s="217"/>
      <c r="U68" s="2"/>
      <c r="W68" s="174" t="s">
        <v>24</v>
      </c>
      <c r="X68" s="211">
        <f>COUNTIFS('1. All Data'!$AB$3:$AB$133,"Environment and Climate Change",'1. All Data'!$V$3:$V$133,"Update not provided")</f>
        <v>0</v>
      </c>
      <c r="Y68" s="216" t="e">
        <f>X68/X71</f>
        <v>#DIV/0!</v>
      </c>
      <c r="Z68" s="216" t="e">
        <f>Y68</f>
        <v>#DIV/0!</v>
      </c>
      <c r="AA68" s="176"/>
      <c r="AB68" s="2"/>
      <c r="AC68" s="168"/>
    </row>
    <row r="69" spans="2:29" ht="15.75" customHeight="1">
      <c r="B69" s="218" t="s">
        <v>32</v>
      </c>
      <c r="C69" s="211">
        <f>COUNTIFS('1. All Data'!$AB$3:$AB$133,"Environment and Climate Change",'1. All Data'!$H$3:$H$133,"Deferred")</f>
        <v>0</v>
      </c>
      <c r="D69" s="219">
        <f>C69/C71</f>
        <v>0</v>
      </c>
      <c r="E69" s="219">
        <f>D69</f>
        <v>0</v>
      </c>
      <c r="F69" s="220"/>
      <c r="G69" s="59"/>
      <c r="I69" s="218" t="s">
        <v>32</v>
      </c>
      <c r="J69" s="211">
        <f>COUNTIFS('1. All Data'!$AB$3:$AB$133,"Environment and Climate Change",'1. All Data'!$M$3:$M$133,"Deferred")</f>
        <v>0</v>
      </c>
      <c r="K69" s="219" t="e">
        <f>J69/J71</f>
        <v>#DIV/0!</v>
      </c>
      <c r="L69" s="219" t="e">
        <f>K69</f>
        <v>#DIV/0!</v>
      </c>
      <c r="M69" s="220"/>
      <c r="N69" s="59"/>
      <c r="P69" s="218" t="s">
        <v>32</v>
      </c>
      <c r="Q69" s="211">
        <f>COUNTIFS('1. All Data'!$AB$3:$AB$133,"Environment and Climate Change",'1. All Data'!$R$3:$R$133,"Deferred")</f>
        <v>0</v>
      </c>
      <c r="R69" s="219" t="e">
        <f>Q69/Q71</f>
        <v>#DIV/0!</v>
      </c>
      <c r="S69" s="219" t="e">
        <f>R69</f>
        <v>#DIV/0!</v>
      </c>
      <c r="T69" s="220"/>
      <c r="U69" s="59"/>
      <c r="W69" s="177" t="s">
        <v>32</v>
      </c>
      <c r="X69" s="211">
        <f>COUNTIFS('1. All Data'!$AB$3:$AB$133,"Environment and Climate Change",'1. All Data'!$V$3:$V$133,"Deferred")</f>
        <v>0</v>
      </c>
      <c r="Y69" s="219" t="e">
        <f>X69/X71</f>
        <v>#DIV/0!</v>
      </c>
      <c r="Z69" s="219" t="e">
        <f>Y69</f>
        <v>#DIV/0!</v>
      </c>
      <c r="AA69" s="179"/>
      <c r="AB69" s="59"/>
      <c r="AC69" s="168"/>
    </row>
    <row r="70" spans="2:29" ht="15.75" customHeight="1">
      <c r="B70" s="218" t="s">
        <v>33</v>
      </c>
      <c r="C70" s="211">
        <f>COUNTIFS('1. All Data'!$AB$3:$AB$133,"Environment and Climate Change",'1. All Data'!$H$3:$H$133,"Deleted")</f>
        <v>0</v>
      </c>
      <c r="D70" s="219">
        <f>C70/C71</f>
        <v>0</v>
      </c>
      <c r="E70" s="219">
        <f>D70</f>
        <v>0</v>
      </c>
      <c r="F70" s="220"/>
      <c r="G70" s="30"/>
      <c r="I70" s="218" t="s">
        <v>33</v>
      </c>
      <c r="J70" s="211">
        <f>COUNTIFS('1. All Data'!$AB$3:$AB$133,"Environment and Climate Change",'1. All Data'!$M$3:$M$133,"Deleted")</f>
        <v>0</v>
      </c>
      <c r="K70" s="219" t="e">
        <f>J70/J71</f>
        <v>#DIV/0!</v>
      </c>
      <c r="L70" s="219" t="e">
        <f>K70</f>
        <v>#DIV/0!</v>
      </c>
      <c r="M70" s="220"/>
      <c r="N70" s="30"/>
      <c r="P70" s="218" t="s">
        <v>33</v>
      </c>
      <c r="Q70" s="211">
        <f>COUNTIFS('1. All Data'!$AB$3:$AB$133,"Environment and Climate Change",'1. All Data'!$R$3:$R$133,"Deleted")</f>
        <v>0</v>
      </c>
      <c r="R70" s="219" t="e">
        <f>Q70/Q71</f>
        <v>#DIV/0!</v>
      </c>
      <c r="S70" s="219" t="e">
        <f>R70</f>
        <v>#DIV/0!</v>
      </c>
      <c r="T70" s="220"/>
      <c r="U70" s="30"/>
      <c r="W70" s="177" t="s">
        <v>33</v>
      </c>
      <c r="X70" s="211">
        <f>COUNTIFS('1. All Data'!$AB$3:$AB$133,"Environment and Climate Change",'1. All Data'!$V$3:$V$133,"Deleted")</f>
        <v>0</v>
      </c>
      <c r="Y70" s="219" t="e">
        <f>X70/X71</f>
        <v>#DIV/0!</v>
      </c>
      <c r="Z70" s="219" t="e">
        <f>Y70</f>
        <v>#DIV/0!</v>
      </c>
      <c r="AA70" s="179"/>
      <c r="AB70" s="3"/>
      <c r="AC70" s="168"/>
    </row>
    <row r="71" spans="2:29" ht="15.75" customHeight="1">
      <c r="B71" s="221" t="s">
        <v>55</v>
      </c>
      <c r="C71" s="222">
        <f>SUM(C60:C70)</f>
        <v>26</v>
      </c>
      <c r="D71" s="179"/>
      <c r="E71" s="179"/>
      <c r="F71" s="223"/>
      <c r="G71" s="59"/>
      <c r="I71" s="221" t="s">
        <v>55</v>
      </c>
      <c r="J71" s="222">
        <f>SUM(J60:J70)</f>
        <v>0</v>
      </c>
      <c r="K71" s="179"/>
      <c r="L71" s="179"/>
      <c r="M71" s="223"/>
      <c r="N71" s="59"/>
      <c r="P71" s="221" t="s">
        <v>55</v>
      </c>
      <c r="Q71" s="222">
        <f>SUM(Q60:Q70)</f>
        <v>0</v>
      </c>
      <c r="R71" s="179"/>
      <c r="S71" s="179"/>
      <c r="T71" s="223"/>
      <c r="U71" s="59"/>
      <c r="W71" s="180" t="s">
        <v>55</v>
      </c>
      <c r="X71" s="222">
        <f>SUM(X60:X70)</f>
        <v>0</v>
      </c>
      <c r="Y71" s="179"/>
      <c r="Z71" s="179"/>
      <c r="AA71" s="59"/>
      <c r="AB71" s="59"/>
      <c r="AC71" s="168"/>
    </row>
    <row r="72" spans="2:29" ht="15.75" customHeight="1">
      <c r="B72" s="221" t="s">
        <v>56</v>
      </c>
      <c r="C72" s="222">
        <f>C71-C70-C69-C68-C67</f>
        <v>14</v>
      </c>
      <c r="D72" s="59"/>
      <c r="E72" s="59"/>
      <c r="F72" s="223"/>
      <c r="G72" s="59"/>
      <c r="I72" s="221" t="s">
        <v>56</v>
      </c>
      <c r="J72" s="222">
        <f>J71-J70-J69-J68-J67</f>
        <v>0</v>
      </c>
      <c r="K72" s="59"/>
      <c r="L72" s="59"/>
      <c r="M72" s="223"/>
      <c r="N72" s="59"/>
      <c r="P72" s="221" t="s">
        <v>56</v>
      </c>
      <c r="Q72" s="222">
        <f>Q71-Q70-Q69-Q68-Q67</f>
        <v>0</v>
      </c>
      <c r="R72" s="59"/>
      <c r="S72" s="59"/>
      <c r="T72" s="223"/>
      <c r="U72" s="59"/>
      <c r="W72" s="180" t="s">
        <v>56</v>
      </c>
      <c r="X72" s="222">
        <f>X71-X70-X69-X68-X67</f>
        <v>0</v>
      </c>
      <c r="Y72" s="59"/>
      <c r="Z72" s="59"/>
      <c r="AA72" s="59"/>
      <c r="AB72" s="59"/>
      <c r="AC72" s="168"/>
    </row>
    <row r="73" spans="2:29" ht="15.75" customHeight="1">
      <c r="W73" s="182"/>
      <c r="AA73" s="2"/>
      <c r="AC73" s="168"/>
    </row>
    <row r="74" spans="2:29" ht="15.75" customHeight="1">
      <c r="W74" s="167"/>
      <c r="X74" s="167"/>
      <c r="Y74" s="167"/>
      <c r="Z74" s="167"/>
      <c r="AA74" s="167"/>
      <c r="AB74" s="189"/>
      <c r="AC74" s="168"/>
    </row>
    <row r="75" spans="2:29" s="168" customFormat="1" ht="15.75" customHeight="1">
      <c r="B75" s="190"/>
      <c r="C75" s="167"/>
      <c r="D75" s="167"/>
      <c r="E75" s="167"/>
      <c r="F75" s="223"/>
      <c r="G75" s="167"/>
      <c r="I75" s="190"/>
      <c r="J75" s="167"/>
      <c r="K75" s="167"/>
      <c r="L75" s="167"/>
      <c r="M75" s="223"/>
      <c r="N75" s="167"/>
      <c r="P75" s="190"/>
      <c r="Q75" s="167"/>
      <c r="R75" s="167"/>
      <c r="S75" s="167"/>
      <c r="T75" s="223"/>
      <c r="U75" s="167"/>
      <c r="W75" s="167"/>
      <c r="X75" s="167"/>
      <c r="Y75" s="167"/>
      <c r="Z75" s="167"/>
      <c r="AA75" s="167"/>
      <c r="AB75" s="189"/>
    </row>
    <row r="76" spans="2:29" s="168" customFormat="1" ht="15.75">
      <c r="B76" s="228" t="s">
        <v>480</v>
      </c>
      <c r="C76" s="207"/>
      <c r="D76" s="207"/>
      <c r="E76" s="207"/>
      <c r="F76" s="208"/>
      <c r="G76" s="207"/>
      <c r="I76" s="228" t="s">
        <v>480</v>
      </c>
      <c r="J76" s="207"/>
      <c r="K76" s="207"/>
      <c r="L76" s="207"/>
      <c r="M76" s="208"/>
      <c r="N76" s="207"/>
      <c r="P76" s="228" t="s">
        <v>480</v>
      </c>
      <c r="Q76" s="207"/>
      <c r="R76" s="207"/>
      <c r="S76" s="207"/>
      <c r="T76" s="208"/>
      <c r="U76" s="207"/>
      <c r="W76" s="228" t="s">
        <v>480</v>
      </c>
      <c r="X76" s="207"/>
      <c r="Y76" s="207"/>
      <c r="Z76" s="207"/>
      <c r="AA76" s="208"/>
      <c r="AB76" s="207"/>
    </row>
    <row r="77" spans="2:29" ht="36" customHeight="1">
      <c r="B77" s="209" t="s">
        <v>46</v>
      </c>
      <c r="C77" s="210" t="s">
        <v>47</v>
      </c>
      <c r="D77" s="210" t="s">
        <v>48</v>
      </c>
      <c r="E77" s="210" t="s">
        <v>49</v>
      </c>
      <c r="F77" s="209" t="s">
        <v>50</v>
      </c>
      <c r="G77" s="210" t="s">
        <v>51</v>
      </c>
      <c r="I77" s="209" t="s">
        <v>46</v>
      </c>
      <c r="J77" s="210" t="s">
        <v>47</v>
      </c>
      <c r="K77" s="210" t="s">
        <v>48</v>
      </c>
      <c r="L77" s="210" t="s">
        <v>49</v>
      </c>
      <c r="M77" s="209" t="s">
        <v>50</v>
      </c>
      <c r="N77" s="210" t="s">
        <v>51</v>
      </c>
      <c r="P77" s="209" t="s">
        <v>46</v>
      </c>
      <c r="Q77" s="210" t="s">
        <v>47</v>
      </c>
      <c r="R77" s="210" t="s">
        <v>48</v>
      </c>
      <c r="S77" s="210" t="s">
        <v>49</v>
      </c>
      <c r="T77" s="209" t="s">
        <v>50</v>
      </c>
      <c r="U77" s="210" t="s">
        <v>51</v>
      </c>
      <c r="W77" s="166" t="s">
        <v>46</v>
      </c>
      <c r="X77" s="166" t="s">
        <v>47</v>
      </c>
      <c r="Y77" s="166" t="s">
        <v>48</v>
      </c>
      <c r="Z77" s="166" t="s">
        <v>49</v>
      </c>
      <c r="AA77" s="166" t="s">
        <v>50</v>
      </c>
      <c r="AB77" s="166" t="s">
        <v>51</v>
      </c>
      <c r="AC77" s="168"/>
    </row>
    <row r="78" spans="2:29" ht="18.75" customHeight="1">
      <c r="B78" s="233" t="s">
        <v>52</v>
      </c>
      <c r="C78" s="211">
        <f>COUNTIFS('1. All Data'!$AB$3:$AB$133,"Finance, Treasury Management &amp; Communications",'1. All Data'!$H$3:$H$133,"Fully Achieved")</f>
        <v>3</v>
      </c>
      <c r="D78" s="212">
        <f>C78/C89</f>
        <v>0.23076923076923078</v>
      </c>
      <c r="E78" s="391">
        <f>D78+D79</f>
        <v>0.53846153846153855</v>
      </c>
      <c r="F78" s="213">
        <f>C78/C90</f>
        <v>0.42857142857142855</v>
      </c>
      <c r="G78" s="407">
        <f>F78+F79</f>
        <v>1</v>
      </c>
      <c r="I78" s="233" t="s">
        <v>52</v>
      </c>
      <c r="J78" s="211">
        <f>COUNTIFS('1. All Data'!$AB$3:$AB$133,"Finance, Treasury Management &amp; Communications",'1. All Data'!$M$3:$M$133,"Fully Achieved")</f>
        <v>0</v>
      </c>
      <c r="K78" s="212" t="e">
        <f>J78/J89</f>
        <v>#DIV/0!</v>
      </c>
      <c r="L78" s="391" t="e">
        <f>K78+K79</f>
        <v>#DIV/0!</v>
      </c>
      <c r="M78" s="213" t="e">
        <f>J78/J90</f>
        <v>#DIV/0!</v>
      </c>
      <c r="N78" s="407" t="e">
        <f>M78+M79</f>
        <v>#DIV/0!</v>
      </c>
      <c r="P78" s="233" t="s">
        <v>52</v>
      </c>
      <c r="Q78" s="211">
        <f>COUNTIFS('1. All Data'!$AB$3:$AB$133,"Finance, Treasury Management &amp; Communications",'1. All Data'!$R$3:$R$133,"Fully Achieved")</f>
        <v>0</v>
      </c>
      <c r="R78" s="212" t="e">
        <f>Q78/Q89</f>
        <v>#DIV/0!</v>
      </c>
      <c r="S78" s="391" t="e">
        <f>R78+R79</f>
        <v>#DIV/0!</v>
      </c>
      <c r="T78" s="213" t="e">
        <f>Q78/Q90</f>
        <v>#DIV/0!</v>
      </c>
      <c r="U78" s="407" t="e">
        <f>T78+T79</f>
        <v>#DIV/0!</v>
      </c>
      <c r="W78" s="233" t="s">
        <v>52</v>
      </c>
      <c r="X78" s="211">
        <f>COUNTIFS('1. All Data'!$AB$3:$AB$133,"Finance, Treasury Management &amp; Communications",'1. All Data'!$V$3:$V$133,"Fully Achieved")</f>
        <v>0</v>
      </c>
      <c r="Y78" s="212" t="e">
        <f>X78/X89</f>
        <v>#DIV/0!</v>
      </c>
      <c r="Z78" s="391" t="e">
        <f>Y78+Y79</f>
        <v>#DIV/0!</v>
      </c>
      <c r="AA78" s="212" t="e">
        <f>X78/X90</f>
        <v>#DIV/0!</v>
      </c>
      <c r="AB78" s="364" t="e">
        <f>AA78+AA79</f>
        <v>#DIV/0!</v>
      </c>
      <c r="AC78" s="168"/>
    </row>
    <row r="79" spans="2:29" ht="18.75" customHeight="1">
      <c r="B79" s="233" t="s">
        <v>34</v>
      </c>
      <c r="C79" s="211">
        <f>COUNTIFS('1. All Data'!$AB$3:$AB$133,"Finance, Treasury Management &amp; Communications",'1. All Data'!$H$3:$H$133,"On Track to be Achieved")</f>
        <v>4</v>
      </c>
      <c r="D79" s="212">
        <f>C79/C89</f>
        <v>0.30769230769230771</v>
      </c>
      <c r="E79" s="391"/>
      <c r="F79" s="213">
        <f>C79/C90</f>
        <v>0.5714285714285714</v>
      </c>
      <c r="G79" s="407"/>
      <c r="I79" s="233" t="s">
        <v>34</v>
      </c>
      <c r="J79" s="211">
        <f>COUNTIFS('1. All Data'!$AB$3:$AB$133,"Finance, Treasury Management &amp; Communications",'1. All Data'!$M$3:$M$133,"On Track to be Achieved")</f>
        <v>0</v>
      </c>
      <c r="K79" s="212" t="e">
        <f>J79/J89</f>
        <v>#DIV/0!</v>
      </c>
      <c r="L79" s="391"/>
      <c r="M79" s="213" t="e">
        <f>J79/J90</f>
        <v>#DIV/0!</v>
      </c>
      <c r="N79" s="407"/>
      <c r="P79" s="233" t="s">
        <v>34</v>
      </c>
      <c r="Q79" s="211">
        <f>COUNTIFS('1. All Data'!$AB$3:$AB$133,"Finance, Treasury Management &amp; Communications",'1. All Data'!$R$3:$R$133,"On Track to be Achieved")</f>
        <v>0</v>
      </c>
      <c r="R79" s="212" t="e">
        <f>Q79/Q89</f>
        <v>#DIV/0!</v>
      </c>
      <c r="S79" s="391"/>
      <c r="T79" s="213" t="e">
        <f>Q79/Q90</f>
        <v>#DIV/0!</v>
      </c>
      <c r="U79" s="407"/>
      <c r="W79" s="233" t="s">
        <v>26</v>
      </c>
      <c r="X79" s="211">
        <f>COUNTIFS('1. All Data'!$AB$3:$AB$133,"Finance, Treasury Management &amp; Communications",'1. All Data'!$V$3:$V$133,"Numerical Outturn Within 5% Tolerance")</f>
        <v>0</v>
      </c>
      <c r="Y79" s="212" t="e">
        <f>X79/X89</f>
        <v>#DIV/0!</v>
      </c>
      <c r="Z79" s="391"/>
      <c r="AA79" s="212" t="e">
        <f>X79/X90</f>
        <v>#DIV/0!</v>
      </c>
      <c r="AB79" s="364"/>
      <c r="AC79" s="168"/>
    </row>
    <row r="80" spans="2:29" ht="16.5" customHeight="1">
      <c r="B80" s="392" t="s">
        <v>35</v>
      </c>
      <c r="C80" s="395">
        <f>COUNTIFS('1. All Data'!$AB$3:$AB$133,"Finance, Treasury Management &amp; Communications",'1. All Data'!$H$3:$H$133,"In Danger of Falling Behind Target")</f>
        <v>0</v>
      </c>
      <c r="D80" s="398">
        <f>C80/C89</f>
        <v>0</v>
      </c>
      <c r="E80" s="398">
        <f>D80</f>
        <v>0</v>
      </c>
      <c r="F80" s="401">
        <f>C80/C90</f>
        <v>0</v>
      </c>
      <c r="G80" s="404">
        <f>F80</f>
        <v>0</v>
      </c>
      <c r="I80" s="392" t="s">
        <v>35</v>
      </c>
      <c r="J80" s="395">
        <f>COUNTIFS('1. All Data'!$AB$3:$AB$133,"Finance, Treasury Management &amp; Communications",'1. All Data'!$M$3:$M$133,"In Danger of Falling Behind Target")</f>
        <v>0</v>
      </c>
      <c r="K80" s="398" t="e">
        <f>J80/J89</f>
        <v>#DIV/0!</v>
      </c>
      <c r="L80" s="398" t="e">
        <f>K80</f>
        <v>#DIV/0!</v>
      </c>
      <c r="M80" s="401" t="e">
        <f>J80/J90</f>
        <v>#DIV/0!</v>
      </c>
      <c r="N80" s="404" t="e">
        <f>M80</f>
        <v>#DIV/0!</v>
      </c>
      <c r="P80" s="392" t="s">
        <v>35</v>
      </c>
      <c r="Q80" s="395">
        <f>COUNTIFS('1. All Data'!$AB$3:$AB$133,"Finance, Treasury Management &amp; Communications",'1. All Data'!$R$3:$R$133,"In Danger of Falling Behind Target")</f>
        <v>0</v>
      </c>
      <c r="R80" s="398" t="e">
        <f>Q80/Q89</f>
        <v>#DIV/0!</v>
      </c>
      <c r="S80" s="398" t="e">
        <f>R80</f>
        <v>#DIV/0!</v>
      </c>
      <c r="T80" s="401" t="e">
        <f>Q80/Q90</f>
        <v>#DIV/0!</v>
      </c>
      <c r="U80" s="404" t="e">
        <f>T80</f>
        <v>#DIV/0!</v>
      </c>
      <c r="W80" s="171" t="s">
        <v>27</v>
      </c>
      <c r="X80" s="172">
        <f>COUNTIFS('1. All Data'!$AB$3:$AB$133,"Finance, Treasury Management &amp; Communications",'1. All Data'!$V$3:$V$133,"Numerical Outturn Within 10% Tolerance")</f>
        <v>0</v>
      </c>
      <c r="Y80" s="170" t="e">
        <f>X80/X89</f>
        <v>#DIV/0!</v>
      </c>
      <c r="Z80" s="365" t="e">
        <f>SUM(Y80:Y82)</f>
        <v>#DIV/0!</v>
      </c>
      <c r="AA80" s="170" t="e">
        <f>X80/X90</f>
        <v>#DIV/0!</v>
      </c>
      <c r="AB80" s="378" t="e">
        <f>SUM(AA80:AA82)</f>
        <v>#DIV/0!</v>
      </c>
      <c r="AC80" s="168"/>
    </row>
    <row r="81" spans="2:29" ht="16.5" customHeight="1">
      <c r="B81" s="393"/>
      <c r="C81" s="396"/>
      <c r="D81" s="399"/>
      <c r="E81" s="399"/>
      <c r="F81" s="402"/>
      <c r="G81" s="405"/>
      <c r="I81" s="393"/>
      <c r="J81" s="396"/>
      <c r="K81" s="399"/>
      <c r="L81" s="399"/>
      <c r="M81" s="402"/>
      <c r="N81" s="405"/>
      <c r="P81" s="393"/>
      <c r="Q81" s="396"/>
      <c r="R81" s="399"/>
      <c r="S81" s="399"/>
      <c r="T81" s="402"/>
      <c r="U81" s="405"/>
      <c r="W81" s="171" t="s">
        <v>28</v>
      </c>
      <c r="X81" s="172">
        <f>COUNTIFS('1. All Data'!$AB$3:$AB$133,"Finance, Treasury Management &amp; Communications",'1. All Data'!$V$3:$V$133,"Target Partially Met")</f>
        <v>0</v>
      </c>
      <c r="Y81" s="170" t="e">
        <f>X81/X89</f>
        <v>#DIV/0!</v>
      </c>
      <c r="Z81" s="365"/>
      <c r="AA81" s="170" t="e">
        <f>X81/X90</f>
        <v>#DIV/0!</v>
      </c>
      <c r="AB81" s="378"/>
      <c r="AC81" s="168"/>
    </row>
    <row r="82" spans="2:29" ht="16.5" customHeight="1">
      <c r="B82" s="394"/>
      <c r="C82" s="397"/>
      <c r="D82" s="400"/>
      <c r="E82" s="400"/>
      <c r="F82" s="403"/>
      <c r="G82" s="406"/>
      <c r="I82" s="394"/>
      <c r="J82" s="397"/>
      <c r="K82" s="400"/>
      <c r="L82" s="400"/>
      <c r="M82" s="403"/>
      <c r="N82" s="406"/>
      <c r="P82" s="394"/>
      <c r="Q82" s="397"/>
      <c r="R82" s="400"/>
      <c r="S82" s="400"/>
      <c r="T82" s="403"/>
      <c r="U82" s="406"/>
      <c r="W82" s="171" t="s">
        <v>31</v>
      </c>
      <c r="X82" s="172">
        <f>COUNTIFS('1. All Data'!$AB$3:$AB$133,"Finance, Treasury Management &amp; Communications",'1. All Data'!$V$3:$V$133,"Completion Date Within Reasonable Tolerance")</f>
        <v>0</v>
      </c>
      <c r="Y82" s="170" t="e">
        <f>X82/X89</f>
        <v>#DIV/0!</v>
      </c>
      <c r="Z82" s="365"/>
      <c r="AA82" s="170" t="e">
        <f>X82/X90</f>
        <v>#DIV/0!</v>
      </c>
      <c r="AB82" s="378"/>
      <c r="AC82" s="168"/>
    </row>
    <row r="83" spans="2:29" ht="22.5" customHeight="1">
      <c r="B83" s="214" t="s">
        <v>36</v>
      </c>
      <c r="C83" s="211">
        <f>COUNTIFS('1. All Data'!$AB$3:$AB$133,"Finance, Treasury Management &amp; Communications",'1. All Data'!$H$3:$H$133,"Completed Behind Schedule")</f>
        <v>0</v>
      </c>
      <c r="D83" s="212">
        <f>C83/C89</f>
        <v>0</v>
      </c>
      <c r="E83" s="391">
        <f>D83+D84</f>
        <v>0</v>
      </c>
      <c r="F83" s="213">
        <f>C83/C90</f>
        <v>0</v>
      </c>
      <c r="G83" s="408">
        <f>F83+F84</f>
        <v>0</v>
      </c>
      <c r="I83" s="214" t="s">
        <v>36</v>
      </c>
      <c r="J83" s="211">
        <f>COUNTIFS('1. All Data'!$AB$3:$AB$133,"Finance, Treasury Management &amp; Communications",'1. All Data'!$M$3:$M$133,"Completed Behind Schedule")</f>
        <v>0</v>
      </c>
      <c r="K83" s="212" t="e">
        <f>J83/J89</f>
        <v>#DIV/0!</v>
      </c>
      <c r="L83" s="391" t="e">
        <f>K83+K84</f>
        <v>#DIV/0!</v>
      </c>
      <c r="M83" s="213" t="e">
        <f>J83/J90</f>
        <v>#DIV/0!</v>
      </c>
      <c r="N83" s="408" t="e">
        <f>M83+M84</f>
        <v>#DIV/0!</v>
      </c>
      <c r="P83" s="214" t="s">
        <v>36</v>
      </c>
      <c r="Q83" s="211">
        <f>COUNTIFS('1. All Data'!$AB$3:$AB$133,"Finance, Treasury Management &amp; Communications",'1. All Data'!$R$3:$R$133,"Completed Behind Schedule")</f>
        <v>0</v>
      </c>
      <c r="R83" s="212" t="e">
        <f>Q83/Q89</f>
        <v>#DIV/0!</v>
      </c>
      <c r="S83" s="391" t="e">
        <f>R83+R84</f>
        <v>#DIV/0!</v>
      </c>
      <c r="T83" s="213" t="e">
        <f>Q83/Q90</f>
        <v>#DIV/0!</v>
      </c>
      <c r="U83" s="408" t="e">
        <f>T83+T84</f>
        <v>#DIV/0!</v>
      </c>
      <c r="W83" s="173" t="s">
        <v>30</v>
      </c>
      <c r="X83" s="211">
        <f>COUNTIFS('1. All Data'!$AB$3:$AB$133,"Finance, Treasury Management &amp; Communications",'1. All Data'!$V$3:$V$133,"Completed Significantly After Target Deadline")</f>
        <v>0</v>
      </c>
      <c r="Y83" s="212" t="e">
        <f>X83/X89</f>
        <v>#DIV/0!</v>
      </c>
      <c r="Z83" s="391" t="e">
        <f>Y83+Y84</f>
        <v>#DIV/0!</v>
      </c>
      <c r="AA83" s="170" t="e">
        <f>X83/X90</f>
        <v>#DIV/0!</v>
      </c>
      <c r="AB83" s="379" t="e">
        <f>AA83+AA84</f>
        <v>#DIV/0!</v>
      </c>
      <c r="AC83" s="168"/>
    </row>
    <row r="84" spans="2:29" ht="22.5" customHeight="1">
      <c r="B84" s="214" t="s">
        <v>29</v>
      </c>
      <c r="C84" s="211">
        <f>COUNTIFS('1. All Data'!$AB$3:$AB$133,"Finance, Treasury Management &amp; Communications",'1. All Data'!$H$3:$H$133,"Off Target")</f>
        <v>0</v>
      </c>
      <c r="D84" s="212">
        <f>C84/C89</f>
        <v>0</v>
      </c>
      <c r="E84" s="391"/>
      <c r="F84" s="213">
        <f>C84/C90</f>
        <v>0</v>
      </c>
      <c r="G84" s="408"/>
      <c r="I84" s="214" t="s">
        <v>29</v>
      </c>
      <c r="J84" s="211">
        <f>COUNTIFS('1. All Data'!$AB$3:$AB$133,"Finance, Treasury Management &amp; Communications",'1. All Data'!$M$3:$M$133,"Off Target")</f>
        <v>0</v>
      </c>
      <c r="K84" s="212" t="e">
        <f>J84/J89</f>
        <v>#DIV/0!</v>
      </c>
      <c r="L84" s="391"/>
      <c r="M84" s="213" t="e">
        <f>J84/J90</f>
        <v>#DIV/0!</v>
      </c>
      <c r="N84" s="408"/>
      <c r="P84" s="214" t="s">
        <v>29</v>
      </c>
      <c r="Q84" s="211">
        <f>COUNTIFS('1. All Data'!$AB$3:$AB$133,"Finance, Treasury Management &amp; Communications",'1. All Data'!$R$3:$R$133,"Off Target")</f>
        <v>0</v>
      </c>
      <c r="R84" s="212" t="e">
        <f>Q84/Q89</f>
        <v>#DIV/0!</v>
      </c>
      <c r="S84" s="391"/>
      <c r="T84" s="213" t="e">
        <f>Q84/Q90</f>
        <v>#DIV/0!</v>
      </c>
      <c r="U84" s="408"/>
      <c r="W84" s="173" t="s">
        <v>29</v>
      </c>
      <c r="X84" s="211">
        <f>COUNTIFS('1. All Data'!$AB$3:$AB$133,"Finance, Treasury Management &amp; Communications",'1. All Data'!$V$3:$V$133,"Off Target")</f>
        <v>0</v>
      </c>
      <c r="Y84" s="212" t="e">
        <f>X84/X89</f>
        <v>#DIV/0!</v>
      </c>
      <c r="Z84" s="391"/>
      <c r="AA84" s="170" t="e">
        <f>X84/X90</f>
        <v>#DIV/0!</v>
      </c>
      <c r="AB84" s="379"/>
      <c r="AC84" s="168"/>
    </row>
    <row r="85" spans="2:29" ht="15.75" customHeight="1">
      <c r="B85" s="215" t="s">
        <v>53</v>
      </c>
      <c r="C85" s="211">
        <f>COUNTIFS('1. All Data'!$AB$3:$AB$133,"Finance, Treasury Management &amp; Communications",'1. All Data'!$H$3:$H$133,"Not yet due")</f>
        <v>6</v>
      </c>
      <c r="D85" s="216">
        <f>C85/C89</f>
        <v>0.46153846153846156</v>
      </c>
      <c r="E85" s="216">
        <f>D85</f>
        <v>0.46153846153846156</v>
      </c>
      <c r="F85" s="217"/>
      <c r="G85" s="59"/>
      <c r="I85" s="215" t="s">
        <v>53</v>
      </c>
      <c r="J85" s="211">
        <f>COUNTIFS('1. All Data'!$AB$3:$AB$133,"Finance, Treasury Management &amp; Communications",'1. All Data'!$M$3:$M$133,"Not yet due")</f>
        <v>0</v>
      </c>
      <c r="K85" s="216" t="e">
        <f>J85/J89</f>
        <v>#DIV/0!</v>
      </c>
      <c r="L85" s="216" t="e">
        <f>K85</f>
        <v>#DIV/0!</v>
      </c>
      <c r="M85" s="217"/>
      <c r="N85" s="59"/>
      <c r="P85" s="215" t="s">
        <v>53</v>
      </c>
      <c r="Q85" s="211">
        <f>COUNTIFS('1. All Data'!$AB$3:$AB$133,"Finance, Treasury Management &amp; Communications",'1. All Data'!$R$3:$R$133,"Not yet due")</f>
        <v>0</v>
      </c>
      <c r="R85" s="216" t="e">
        <f>Q85/Q89</f>
        <v>#DIV/0!</v>
      </c>
      <c r="S85" s="216" t="e">
        <f>R85</f>
        <v>#DIV/0!</v>
      </c>
      <c r="T85" s="217"/>
      <c r="U85" s="59"/>
      <c r="W85" s="174" t="s">
        <v>53</v>
      </c>
      <c r="X85" s="211">
        <f>COUNTIFS('1. All Data'!$AB$3:$AB$133,"Finance, Treasury Management &amp; Communications",'1. All Data'!$V$3:$V$133,"Not yet due")</f>
        <v>0</v>
      </c>
      <c r="Y85" s="216" t="e">
        <f>X85/X89</f>
        <v>#DIV/0!</v>
      </c>
      <c r="Z85" s="216" t="e">
        <f>Y85</f>
        <v>#DIV/0!</v>
      </c>
      <c r="AA85" s="176"/>
      <c r="AB85" s="59"/>
      <c r="AC85" s="168"/>
    </row>
    <row r="86" spans="2:29" ht="15.75" customHeight="1">
      <c r="B86" s="215" t="s">
        <v>24</v>
      </c>
      <c r="C86" s="211">
        <f>COUNTIFS('1. All Data'!$AB$3:$AB$133,"Finance, Treasury Management &amp; Communications",'1. All Data'!$H$3:$H$133,"Update not provided")</f>
        <v>0</v>
      </c>
      <c r="D86" s="216">
        <f>C86/C89</f>
        <v>0</v>
      </c>
      <c r="E86" s="216">
        <f>D86</f>
        <v>0</v>
      </c>
      <c r="F86" s="217"/>
      <c r="G86" s="2"/>
      <c r="I86" s="215" t="s">
        <v>24</v>
      </c>
      <c r="J86" s="211">
        <f>COUNTIFS('1. All Data'!$AB$3:$AB$133,"Finance, Treasury Management &amp; Communications",'1. All Data'!$M$3:$M$133,"Update not provided")</f>
        <v>0</v>
      </c>
      <c r="K86" s="216" t="e">
        <f>J86/J89</f>
        <v>#DIV/0!</v>
      </c>
      <c r="L86" s="216" t="e">
        <f>K86</f>
        <v>#DIV/0!</v>
      </c>
      <c r="M86" s="217"/>
      <c r="N86" s="2"/>
      <c r="P86" s="215" t="s">
        <v>24</v>
      </c>
      <c r="Q86" s="211">
        <f>COUNTIFS('1. All Data'!$AB$3:$AB$133,"Finance, Treasury Management &amp; Communications",'1. All Data'!$R$3:$R$133,"Update not provided")</f>
        <v>0</v>
      </c>
      <c r="R86" s="216" t="e">
        <f>Q86/Q89</f>
        <v>#DIV/0!</v>
      </c>
      <c r="S86" s="216" t="e">
        <f>R86</f>
        <v>#DIV/0!</v>
      </c>
      <c r="T86" s="217"/>
      <c r="U86" s="2"/>
      <c r="W86" s="174" t="s">
        <v>24</v>
      </c>
      <c r="X86" s="211">
        <f>COUNTIFS('1. All Data'!$AB$3:$AB$133,"Finance, Treasury Management &amp; Communications",'1. All Data'!$V$3:$V$133,"Update not provided")</f>
        <v>0</v>
      </c>
      <c r="Y86" s="216" t="e">
        <f>X86/X89</f>
        <v>#DIV/0!</v>
      </c>
      <c r="Z86" s="216" t="e">
        <f>Y86</f>
        <v>#DIV/0!</v>
      </c>
      <c r="AA86" s="176"/>
      <c r="AB86" s="2"/>
      <c r="AC86" s="168"/>
    </row>
    <row r="87" spans="2:29" ht="15.75" customHeight="1">
      <c r="B87" s="218" t="s">
        <v>32</v>
      </c>
      <c r="C87" s="211">
        <f>COUNTIFS('1. All Data'!$AB$3:$AB$133,"Finance, Treasury Management &amp; Communications",'1. All Data'!$H$3:$H$133,"Deferred")</f>
        <v>0</v>
      </c>
      <c r="D87" s="219">
        <f>C87/C89</f>
        <v>0</v>
      </c>
      <c r="E87" s="219">
        <f>D87</f>
        <v>0</v>
      </c>
      <c r="F87" s="220"/>
      <c r="G87" s="59"/>
      <c r="I87" s="218" t="s">
        <v>32</v>
      </c>
      <c r="J87" s="211">
        <f>COUNTIFS('1. All Data'!$AB$3:$AB$133,"Finance, Treasury Management &amp; Communications",'1. All Data'!$M$3:$M$133,"Deferred")</f>
        <v>0</v>
      </c>
      <c r="K87" s="219" t="e">
        <f>J87/J89</f>
        <v>#DIV/0!</v>
      </c>
      <c r="L87" s="219" t="e">
        <f>K87</f>
        <v>#DIV/0!</v>
      </c>
      <c r="M87" s="220"/>
      <c r="N87" s="59"/>
      <c r="P87" s="218" t="s">
        <v>32</v>
      </c>
      <c r="Q87" s="211">
        <f>COUNTIFS('1. All Data'!$AB$3:$AB$133,"Finance, Treasury Management &amp; Communications",'1. All Data'!$R$3:$R$133,"Deferred")</f>
        <v>0</v>
      </c>
      <c r="R87" s="219" t="e">
        <f>Q87/Q89</f>
        <v>#DIV/0!</v>
      </c>
      <c r="S87" s="219" t="e">
        <f>R87</f>
        <v>#DIV/0!</v>
      </c>
      <c r="T87" s="220"/>
      <c r="U87" s="59"/>
      <c r="W87" s="177" t="s">
        <v>32</v>
      </c>
      <c r="X87" s="211">
        <f>COUNTIFS('1. All Data'!$AB$3:$AB$133,"Finance, Treasury Management &amp; Communications",'1. All Data'!$V$3:$V$133,"Deferred")</f>
        <v>0</v>
      </c>
      <c r="Y87" s="219" t="e">
        <f>X87/X89</f>
        <v>#DIV/0!</v>
      </c>
      <c r="Z87" s="219" t="e">
        <f>Y87</f>
        <v>#DIV/0!</v>
      </c>
      <c r="AA87" s="179"/>
      <c r="AB87" s="59"/>
      <c r="AC87" s="168"/>
    </row>
    <row r="88" spans="2:29" ht="15.75" customHeight="1">
      <c r="B88" s="218" t="s">
        <v>33</v>
      </c>
      <c r="C88" s="211">
        <f>COUNTIFS('1. All Data'!$AB$3:$AB$133,"Finance, Treasury Management &amp; Communications",'1. All Data'!$H$3:$H$133,"Deleted")</f>
        <v>0</v>
      </c>
      <c r="D88" s="219">
        <f>C88/C89</f>
        <v>0</v>
      </c>
      <c r="E88" s="219">
        <f>D88</f>
        <v>0</v>
      </c>
      <c r="F88" s="220"/>
      <c r="G88" s="30"/>
      <c r="I88" s="218" t="s">
        <v>33</v>
      </c>
      <c r="J88" s="211">
        <f>COUNTIFS('1. All Data'!$AB$3:$AB$133,"Finance, Treasury Management &amp; Communications",'1. All Data'!$M$3:$M$133,"Deleted")</f>
        <v>0</v>
      </c>
      <c r="K88" s="219" t="e">
        <f>J88/J89</f>
        <v>#DIV/0!</v>
      </c>
      <c r="L88" s="219" t="e">
        <f>K88</f>
        <v>#DIV/0!</v>
      </c>
      <c r="M88" s="220"/>
      <c r="N88" s="30"/>
      <c r="P88" s="218" t="s">
        <v>33</v>
      </c>
      <c r="Q88" s="211">
        <f>COUNTIFS('1. All Data'!$AB$3:$AB$133,"Finance, Treasury Management &amp; Communications",'1. All Data'!$R$3:$R$133,"Deleted")</f>
        <v>0</v>
      </c>
      <c r="R88" s="219" t="e">
        <f>Q88/Q89</f>
        <v>#DIV/0!</v>
      </c>
      <c r="S88" s="219" t="e">
        <f>R88</f>
        <v>#DIV/0!</v>
      </c>
      <c r="T88" s="220"/>
      <c r="U88" s="30"/>
      <c r="W88" s="177" t="s">
        <v>33</v>
      </c>
      <c r="X88" s="211">
        <f>COUNTIFS('1. All Data'!$AB$3:$AB$133,"Finance, Treasury Management &amp; Communications",'1. All Data'!$V$3:$V$133,"Deleted")</f>
        <v>0</v>
      </c>
      <c r="Y88" s="219" t="e">
        <f>X88/X89</f>
        <v>#DIV/0!</v>
      </c>
      <c r="Z88" s="219" t="e">
        <f>Y88</f>
        <v>#DIV/0!</v>
      </c>
      <c r="AA88" s="179"/>
      <c r="AB88" s="3"/>
      <c r="AC88" s="168"/>
    </row>
    <row r="89" spans="2:29" ht="15.75" customHeight="1">
      <c r="B89" s="221" t="s">
        <v>55</v>
      </c>
      <c r="C89" s="222">
        <f>SUM(C78:C88)</f>
        <v>13</v>
      </c>
      <c r="D89" s="179"/>
      <c r="E89" s="179"/>
      <c r="F89" s="223"/>
      <c r="G89" s="59"/>
      <c r="I89" s="221" t="s">
        <v>55</v>
      </c>
      <c r="J89" s="222">
        <f>SUM(J78:J88)</f>
        <v>0</v>
      </c>
      <c r="K89" s="179"/>
      <c r="L89" s="179"/>
      <c r="M89" s="223"/>
      <c r="N89" s="59"/>
      <c r="P89" s="221" t="s">
        <v>55</v>
      </c>
      <c r="Q89" s="222">
        <f>SUM(Q78:Q88)</f>
        <v>0</v>
      </c>
      <c r="R89" s="179"/>
      <c r="S89" s="179"/>
      <c r="T89" s="223"/>
      <c r="U89" s="59"/>
      <c r="W89" s="180" t="s">
        <v>55</v>
      </c>
      <c r="X89" s="222">
        <f>SUM(X78:X88)</f>
        <v>0</v>
      </c>
      <c r="Y89" s="179"/>
      <c r="Z89" s="179"/>
      <c r="AA89" s="59"/>
      <c r="AB89" s="59"/>
      <c r="AC89" s="168"/>
    </row>
    <row r="90" spans="2:29" ht="15.75" customHeight="1">
      <c r="B90" s="221" t="s">
        <v>56</v>
      </c>
      <c r="C90" s="222">
        <f>C89-C88-C87-C86-C85</f>
        <v>7</v>
      </c>
      <c r="D90" s="59"/>
      <c r="E90" s="59"/>
      <c r="F90" s="223"/>
      <c r="G90" s="59"/>
      <c r="I90" s="221" t="s">
        <v>56</v>
      </c>
      <c r="J90" s="222">
        <f>J89-J88-J87-J86-J85</f>
        <v>0</v>
      </c>
      <c r="K90" s="59"/>
      <c r="L90" s="59"/>
      <c r="M90" s="223"/>
      <c r="N90" s="59"/>
      <c r="P90" s="221" t="s">
        <v>56</v>
      </c>
      <c r="Q90" s="222">
        <f>Q89-Q88-Q87-Q86-Q85</f>
        <v>0</v>
      </c>
      <c r="R90" s="59"/>
      <c r="S90" s="59"/>
      <c r="T90" s="223"/>
      <c r="U90" s="59"/>
      <c r="W90" s="180" t="s">
        <v>56</v>
      </c>
      <c r="X90" s="222">
        <f>X89-X88-X87-X86-X85</f>
        <v>0</v>
      </c>
      <c r="Y90" s="59"/>
      <c r="Z90" s="59"/>
      <c r="AA90" s="59"/>
      <c r="AB90" s="59"/>
      <c r="AC90" s="168"/>
    </row>
    <row r="91" spans="2:29" ht="15.75" customHeight="1">
      <c r="W91" s="182"/>
      <c r="AA91" s="2"/>
      <c r="AC91" s="168"/>
    </row>
    <row r="92" spans="2:29" ht="15.75" customHeight="1">
      <c r="W92" s="167"/>
      <c r="X92" s="167"/>
      <c r="Y92" s="167"/>
      <c r="Z92" s="167"/>
      <c r="AA92" s="167"/>
      <c r="AB92" s="189"/>
      <c r="AC92" s="168"/>
    </row>
    <row r="93" spans="2:29" ht="15.75" customHeight="1">
      <c r="W93" s="167"/>
      <c r="X93" s="167"/>
      <c r="Y93" s="167"/>
      <c r="Z93" s="167"/>
      <c r="AA93" s="167"/>
      <c r="AB93" s="189"/>
      <c r="AC93" s="168"/>
    </row>
    <row r="94" spans="2:29">
      <c r="W94" s="167"/>
      <c r="X94" s="167"/>
      <c r="Y94" s="167"/>
      <c r="Z94" s="167"/>
      <c r="AA94" s="167"/>
      <c r="AB94" s="189"/>
      <c r="AC94" s="168"/>
    </row>
    <row r="95" spans="2:29">
      <c r="W95" s="167"/>
      <c r="X95" s="167"/>
      <c r="Y95" s="167"/>
      <c r="Z95" s="167"/>
      <c r="AA95" s="167"/>
      <c r="AB95" s="189"/>
      <c r="AC95" s="168"/>
    </row>
    <row r="96" spans="2:29">
      <c r="W96" s="167"/>
      <c r="X96" s="167"/>
      <c r="Y96" s="167"/>
      <c r="Z96" s="167"/>
      <c r="AA96" s="167"/>
      <c r="AB96" s="189"/>
      <c r="AC96" s="168"/>
    </row>
    <row r="97" spans="23:29">
      <c r="W97" s="167"/>
      <c r="X97" s="167"/>
      <c r="Y97" s="167"/>
      <c r="Z97" s="167"/>
      <c r="AA97" s="167"/>
      <c r="AB97" s="189"/>
      <c r="AC97" s="168"/>
    </row>
    <row r="98" spans="23:29">
      <c r="W98" s="167"/>
      <c r="X98" s="167"/>
      <c r="Y98" s="167"/>
      <c r="Z98" s="167"/>
      <c r="AA98" s="167"/>
      <c r="AB98" s="189"/>
      <c r="AC98" s="168"/>
    </row>
    <row r="99" spans="23:29">
      <c r="W99" s="167"/>
      <c r="X99" s="167"/>
      <c r="Y99" s="167"/>
      <c r="Z99" s="167"/>
      <c r="AA99" s="167"/>
      <c r="AB99" s="189"/>
      <c r="AC99" s="168"/>
    </row>
    <row r="100" spans="23:29">
      <c r="W100" s="167"/>
      <c r="X100" s="167"/>
      <c r="Y100" s="167"/>
      <c r="Z100" s="167"/>
      <c r="AA100" s="167"/>
      <c r="AB100" s="189"/>
      <c r="AC100" s="168"/>
    </row>
    <row r="101" spans="23:29">
      <c r="W101" s="167"/>
      <c r="X101" s="167"/>
      <c r="Y101" s="167"/>
      <c r="Z101" s="167"/>
      <c r="AA101" s="167"/>
      <c r="AB101" s="189"/>
      <c r="AC101" s="168"/>
    </row>
    <row r="102" spans="23:29">
      <c r="W102" s="167"/>
      <c r="X102" s="167"/>
      <c r="Y102" s="167"/>
      <c r="Z102" s="167"/>
      <c r="AA102" s="167"/>
      <c r="AB102" s="189"/>
      <c r="AC102" s="168"/>
    </row>
    <row r="103" spans="23:29">
      <c r="W103" s="167"/>
      <c r="X103" s="167"/>
      <c r="Y103" s="167"/>
      <c r="Z103" s="167"/>
      <c r="AA103" s="167"/>
      <c r="AB103" s="189"/>
      <c r="AC103" s="168"/>
    </row>
    <row r="104" spans="23:29">
      <c r="W104" s="167"/>
      <c r="X104" s="167"/>
      <c r="Y104" s="167"/>
      <c r="Z104" s="167"/>
      <c r="AA104" s="167"/>
      <c r="AB104" s="189"/>
      <c r="AC104" s="168"/>
    </row>
    <row r="105" spans="23:29">
      <c r="W105" s="167"/>
      <c r="X105" s="167"/>
      <c r="Y105" s="167"/>
      <c r="Z105" s="167"/>
      <c r="AA105" s="167"/>
      <c r="AB105" s="189"/>
      <c r="AC105" s="168"/>
    </row>
    <row r="106" spans="23:29">
      <c r="W106" s="167"/>
      <c r="X106" s="167"/>
      <c r="Y106" s="167"/>
      <c r="Z106" s="167"/>
      <c r="AA106" s="167"/>
      <c r="AB106" s="189"/>
      <c r="AC106" s="168"/>
    </row>
    <row r="107" spans="23:29">
      <c r="W107" s="167"/>
      <c r="X107" s="167"/>
      <c r="Y107" s="167"/>
      <c r="Z107" s="167"/>
      <c r="AA107" s="167"/>
      <c r="AB107" s="189"/>
      <c r="AC107" s="168"/>
    </row>
    <row r="108" spans="23:29">
      <c r="W108" s="167"/>
      <c r="X108" s="167"/>
      <c r="Y108" s="167"/>
      <c r="Z108" s="167"/>
      <c r="AA108" s="167"/>
      <c r="AB108" s="189"/>
      <c r="AC108" s="168"/>
    </row>
    <row r="109" spans="23:29">
      <c r="W109" s="167"/>
      <c r="X109" s="167"/>
      <c r="Y109" s="167"/>
      <c r="Z109" s="167"/>
      <c r="AA109" s="167"/>
      <c r="AB109" s="189"/>
      <c r="AC109" s="168"/>
    </row>
    <row r="110" spans="23:29">
      <c r="W110" s="167"/>
      <c r="X110" s="167"/>
      <c r="Y110" s="167"/>
      <c r="Z110" s="167"/>
      <c r="AA110" s="167"/>
      <c r="AB110" s="189"/>
      <c r="AC110" s="168"/>
    </row>
    <row r="111" spans="23:29">
      <c r="W111" s="167"/>
      <c r="X111" s="167"/>
      <c r="Y111" s="167"/>
      <c r="Z111" s="167"/>
      <c r="AA111" s="167"/>
      <c r="AB111" s="189"/>
      <c r="AC111" s="168"/>
    </row>
    <row r="112" spans="23:29">
      <c r="W112" s="167"/>
      <c r="X112" s="167"/>
      <c r="Y112" s="167"/>
      <c r="Z112" s="167"/>
      <c r="AA112" s="167"/>
      <c r="AB112" s="189"/>
      <c r="AC112" s="168"/>
    </row>
    <row r="113" spans="23:29">
      <c r="W113" s="167"/>
      <c r="X113" s="167"/>
      <c r="Y113" s="167"/>
      <c r="Z113" s="167"/>
      <c r="AA113" s="167"/>
      <c r="AB113" s="189"/>
      <c r="AC113" s="168"/>
    </row>
    <row r="114" spans="23:29">
      <c r="W114" s="167"/>
      <c r="X114" s="167"/>
      <c r="Y114" s="167"/>
      <c r="Z114" s="167"/>
      <c r="AA114" s="167"/>
      <c r="AB114" s="189"/>
      <c r="AC114" s="168"/>
    </row>
    <row r="115" spans="23:29">
      <c r="W115" s="167"/>
      <c r="X115" s="167"/>
      <c r="Y115" s="167"/>
      <c r="Z115" s="167"/>
      <c r="AA115" s="167"/>
      <c r="AB115" s="189"/>
      <c r="AC115" s="168"/>
    </row>
    <row r="116" spans="23:29">
      <c r="W116" s="167"/>
      <c r="X116" s="167"/>
      <c r="Y116" s="167"/>
      <c r="Z116" s="167"/>
      <c r="AA116" s="167"/>
      <c r="AB116" s="189"/>
      <c r="AC116" s="168"/>
    </row>
    <row r="117" spans="23:29">
      <c r="W117" s="167"/>
      <c r="X117" s="167"/>
      <c r="Y117" s="167"/>
      <c r="Z117" s="167"/>
      <c r="AA117" s="167"/>
      <c r="AB117" s="189"/>
      <c r="AC117" s="168"/>
    </row>
    <row r="118" spans="23:29">
      <c r="W118" s="167"/>
      <c r="X118" s="167"/>
      <c r="Y118" s="167"/>
      <c r="Z118" s="167"/>
      <c r="AA118" s="167"/>
      <c r="AB118" s="189"/>
      <c r="AC118" s="168"/>
    </row>
    <row r="119" spans="23:29">
      <c r="W119" s="167"/>
      <c r="X119" s="167"/>
      <c r="Y119" s="167"/>
      <c r="Z119" s="167"/>
      <c r="AA119" s="167"/>
      <c r="AB119" s="189"/>
      <c r="AC119" s="168"/>
    </row>
    <row r="120" spans="23:29">
      <c r="W120" s="167"/>
      <c r="X120" s="167"/>
      <c r="Y120" s="167"/>
      <c r="Z120" s="167"/>
      <c r="AA120" s="167"/>
      <c r="AB120" s="189"/>
      <c r="AC120" s="168"/>
    </row>
    <row r="121" spans="23:29">
      <c r="W121" s="167"/>
      <c r="X121" s="167"/>
      <c r="Y121" s="167"/>
      <c r="Z121" s="167"/>
      <c r="AA121" s="167"/>
      <c r="AB121" s="189"/>
      <c r="AC121" s="168"/>
    </row>
    <row r="122" spans="23:29">
      <c r="W122" s="167"/>
      <c r="X122" s="167"/>
      <c r="Y122" s="167"/>
      <c r="Z122" s="167"/>
      <c r="AA122" s="167"/>
      <c r="AB122" s="189"/>
      <c r="AC122" s="168"/>
    </row>
    <row r="123" spans="23:29">
      <c r="W123" s="167"/>
      <c r="X123" s="167"/>
      <c r="Y123" s="167"/>
      <c r="Z123" s="167"/>
      <c r="AA123" s="167"/>
      <c r="AB123" s="189"/>
      <c r="AC123" s="168"/>
    </row>
    <row r="124" spans="23:29">
      <c r="W124" s="167"/>
      <c r="X124" s="167"/>
      <c r="Y124" s="167"/>
      <c r="Z124" s="167"/>
      <c r="AA124" s="167"/>
      <c r="AB124" s="189"/>
      <c r="AC124" s="168"/>
    </row>
    <row r="125" spans="23:29">
      <c r="W125" s="167"/>
      <c r="X125" s="167"/>
      <c r="Y125" s="167"/>
      <c r="Z125" s="167"/>
      <c r="AA125" s="167"/>
      <c r="AB125" s="189"/>
      <c r="AC125" s="168"/>
    </row>
    <row r="126" spans="23:29">
      <c r="W126" s="167"/>
      <c r="X126" s="167"/>
      <c r="Y126" s="167"/>
      <c r="Z126" s="167"/>
      <c r="AA126" s="167"/>
      <c r="AB126" s="189"/>
      <c r="AC126" s="168"/>
    </row>
    <row r="127" spans="23:29">
      <c r="W127" s="167"/>
      <c r="X127" s="167"/>
      <c r="Y127" s="167"/>
      <c r="Z127" s="167"/>
      <c r="AA127" s="167"/>
      <c r="AB127" s="189"/>
      <c r="AC127" s="168"/>
    </row>
    <row r="128" spans="23:29">
      <c r="W128" s="167"/>
      <c r="X128" s="167"/>
      <c r="Y128" s="167"/>
      <c r="Z128" s="167"/>
      <c r="AA128" s="167"/>
      <c r="AB128" s="189"/>
      <c r="AC128" s="168"/>
    </row>
    <row r="129" spans="23:29">
      <c r="W129" s="167"/>
      <c r="X129" s="167"/>
      <c r="Y129" s="167"/>
      <c r="Z129" s="167"/>
      <c r="AA129" s="167"/>
      <c r="AB129" s="189"/>
      <c r="AC129" s="168"/>
    </row>
    <row r="130" spans="23:29">
      <c r="W130" s="167"/>
      <c r="X130" s="167"/>
      <c r="Y130" s="167"/>
      <c r="Z130" s="167"/>
      <c r="AA130" s="167"/>
      <c r="AB130" s="189"/>
      <c r="AC130" s="168"/>
    </row>
    <row r="131" spans="23:29">
      <c r="W131" s="167"/>
      <c r="X131" s="167"/>
      <c r="Y131" s="167"/>
      <c r="Z131" s="167"/>
      <c r="AA131" s="167"/>
      <c r="AB131" s="189"/>
      <c r="AC131" s="168"/>
    </row>
    <row r="132" spans="23:29">
      <c r="W132" s="167"/>
      <c r="X132" s="167"/>
      <c r="Y132" s="167"/>
      <c r="Z132" s="167"/>
      <c r="AA132" s="167"/>
      <c r="AB132" s="189"/>
      <c r="AC132" s="168"/>
    </row>
    <row r="133" spans="23:29">
      <c r="W133" s="167"/>
      <c r="X133" s="167"/>
      <c r="Y133" s="167"/>
      <c r="Z133" s="167"/>
      <c r="AA133" s="167"/>
      <c r="AB133" s="189"/>
      <c r="AC133" s="168"/>
    </row>
    <row r="134" spans="23:29">
      <c r="W134" s="167"/>
      <c r="X134" s="167"/>
      <c r="Y134" s="167"/>
      <c r="Z134" s="167"/>
      <c r="AA134" s="167"/>
      <c r="AB134" s="189"/>
      <c r="AC134" s="168"/>
    </row>
    <row r="135" spans="23:29">
      <c r="W135" s="167"/>
      <c r="X135" s="167"/>
      <c r="Y135" s="167"/>
      <c r="Z135" s="167"/>
      <c r="AA135" s="167"/>
      <c r="AB135" s="189"/>
      <c r="AC135" s="168"/>
    </row>
    <row r="136" spans="23:29">
      <c r="W136" s="167"/>
      <c r="X136" s="167"/>
      <c r="Y136" s="167"/>
      <c r="Z136" s="167"/>
      <c r="AA136" s="167"/>
      <c r="AB136" s="189"/>
      <c r="AC136" s="168"/>
    </row>
    <row r="137" spans="23:29">
      <c r="W137" s="167"/>
      <c r="X137" s="167"/>
      <c r="Y137" s="167"/>
      <c r="Z137" s="167"/>
      <c r="AA137" s="167"/>
      <c r="AB137" s="189"/>
      <c r="AC137" s="168"/>
    </row>
    <row r="138" spans="23:29">
      <c r="W138" s="167"/>
      <c r="X138" s="167"/>
      <c r="Y138" s="167"/>
      <c r="Z138" s="167"/>
      <c r="AA138" s="167"/>
      <c r="AB138" s="189"/>
      <c r="AC138" s="168"/>
    </row>
    <row r="139" spans="23:29">
      <c r="W139" s="167"/>
      <c r="X139" s="167"/>
      <c r="Y139" s="167"/>
      <c r="Z139" s="167"/>
      <c r="AA139" s="167"/>
      <c r="AB139" s="189"/>
      <c r="AC139" s="168"/>
    </row>
    <row r="140" spans="23:29">
      <c r="W140" s="167"/>
      <c r="X140" s="167"/>
      <c r="Y140" s="167"/>
      <c r="Z140" s="167"/>
      <c r="AA140" s="167"/>
      <c r="AB140" s="189"/>
      <c r="AC140" s="168"/>
    </row>
    <row r="141" spans="23:29">
      <c r="W141" s="167"/>
      <c r="X141" s="167"/>
      <c r="Y141" s="167"/>
      <c r="Z141" s="167"/>
      <c r="AA141" s="167"/>
      <c r="AB141" s="189"/>
      <c r="AC141" s="168"/>
    </row>
    <row r="142" spans="23:29">
      <c r="W142" s="167"/>
      <c r="X142" s="167"/>
      <c r="Y142" s="167"/>
      <c r="Z142" s="167"/>
      <c r="AA142" s="167"/>
      <c r="AB142" s="189"/>
      <c r="AC142" s="168"/>
    </row>
    <row r="143" spans="23:29">
      <c r="W143" s="167"/>
      <c r="X143" s="167"/>
      <c r="Y143" s="167"/>
      <c r="Z143" s="167"/>
      <c r="AA143" s="167"/>
      <c r="AB143" s="189"/>
      <c r="AC143" s="168"/>
    </row>
    <row r="144" spans="23:29">
      <c r="W144" s="167"/>
      <c r="X144" s="167"/>
      <c r="Y144" s="167"/>
      <c r="Z144" s="167"/>
      <c r="AA144" s="167"/>
      <c r="AB144" s="189"/>
      <c r="AC144" s="168"/>
    </row>
    <row r="145" spans="23:29">
      <c r="W145" s="167"/>
      <c r="X145" s="167"/>
      <c r="Y145" s="167"/>
      <c r="Z145" s="167"/>
      <c r="AA145" s="167"/>
      <c r="AB145" s="189"/>
      <c r="AC145" s="168"/>
    </row>
    <row r="146" spans="23:29">
      <c r="W146" s="167"/>
      <c r="X146" s="167"/>
      <c r="Y146" s="167"/>
      <c r="Z146" s="167"/>
      <c r="AA146" s="167"/>
      <c r="AB146" s="189"/>
      <c r="AC146" s="168"/>
    </row>
    <row r="147" spans="23:29">
      <c r="W147" s="167"/>
      <c r="X147" s="167"/>
      <c r="Y147" s="167"/>
      <c r="Z147" s="167"/>
      <c r="AA147" s="167"/>
      <c r="AB147" s="189"/>
      <c r="AC147" s="168"/>
    </row>
    <row r="148" spans="23:29">
      <c r="W148" s="167"/>
      <c r="X148" s="167"/>
      <c r="Y148" s="167"/>
      <c r="Z148" s="167"/>
      <c r="AA148" s="167"/>
      <c r="AB148" s="189"/>
      <c r="AC148" s="168"/>
    </row>
    <row r="149" spans="23:29">
      <c r="W149" s="167"/>
      <c r="X149" s="167"/>
      <c r="Y149" s="167"/>
      <c r="Z149" s="167"/>
      <c r="AA149" s="167"/>
      <c r="AB149" s="189"/>
      <c r="AC149" s="168"/>
    </row>
    <row r="150" spans="23:29">
      <c r="W150" s="167"/>
      <c r="X150" s="167"/>
      <c r="Y150" s="167"/>
      <c r="Z150" s="167"/>
      <c r="AA150" s="167"/>
      <c r="AB150" s="189"/>
      <c r="AC150" s="168"/>
    </row>
    <row r="151" spans="23:29">
      <c r="W151" s="167"/>
      <c r="X151" s="167"/>
      <c r="Y151" s="167"/>
      <c r="Z151" s="167"/>
      <c r="AA151" s="167"/>
      <c r="AB151" s="189"/>
      <c r="AC151" s="168"/>
    </row>
    <row r="152" spans="23:29">
      <c r="W152" s="167"/>
      <c r="X152" s="167"/>
      <c r="Y152" s="167"/>
      <c r="Z152" s="167"/>
      <c r="AA152" s="167"/>
      <c r="AB152" s="189"/>
      <c r="AC152" s="168"/>
    </row>
    <row r="153" spans="23:29">
      <c r="W153" s="167"/>
      <c r="X153" s="167"/>
      <c r="Y153" s="167"/>
      <c r="Z153" s="167"/>
      <c r="AA153" s="167"/>
      <c r="AB153" s="189"/>
      <c r="AC153" s="168"/>
    </row>
    <row r="154" spans="23:29">
      <c r="W154" s="167"/>
      <c r="X154" s="167"/>
      <c r="Y154" s="167"/>
      <c r="Z154" s="167"/>
      <c r="AA154" s="167"/>
      <c r="AB154" s="189"/>
      <c r="AC154" s="168"/>
    </row>
    <row r="155" spans="23:29">
      <c r="W155" s="167"/>
      <c r="X155" s="167"/>
      <c r="Y155" s="167"/>
      <c r="Z155" s="167"/>
      <c r="AA155" s="167"/>
      <c r="AB155" s="189"/>
      <c r="AC155" s="168"/>
    </row>
    <row r="156" spans="23:29">
      <c r="W156" s="167"/>
      <c r="X156" s="167"/>
      <c r="Y156" s="167"/>
      <c r="Z156" s="167"/>
      <c r="AA156" s="167"/>
      <c r="AB156" s="189"/>
      <c r="AC156" s="168"/>
    </row>
    <row r="157" spans="23:29">
      <c r="W157" s="167"/>
      <c r="X157" s="167"/>
      <c r="Y157" s="167"/>
      <c r="Z157" s="167"/>
      <c r="AA157" s="167"/>
      <c r="AB157" s="189"/>
      <c r="AC157" s="168"/>
    </row>
    <row r="158" spans="23:29">
      <c r="W158" s="167"/>
      <c r="X158" s="167"/>
      <c r="Y158" s="167"/>
      <c r="Z158" s="167"/>
      <c r="AA158" s="167"/>
      <c r="AB158" s="189"/>
      <c r="AC158" s="168"/>
    </row>
    <row r="159" spans="23:29">
      <c r="W159" s="167"/>
      <c r="X159" s="167"/>
      <c r="Y159" s="167"/>
      <c r="Z159" s="167"/>
      <c r="AA159" s="167"/>
      <c r="AB159" s="189"/>
      <c r="AC159" s="168"/>
    </row>
    <row r="160" spans="23:29">
      <c r="W160" s="167"/>
      <c r="X160" s="167"/>
      <c r="Y160" s="167"/>
      <c r="Z160" s="167"/>
      <c r="AA160" s="167"/>
      <c r="AB160" s="189"/>
      <c r="AC160" s="168"/>
    </row>
    <row r="161" spans="23:29">
      <c r="W161" s="167"/>
      <c r="X161" s="167"/>
      <c r="Y161" s="167"/>
      <c r="Z161" s="167"/>
      <c r="AA161" s="167"/>
      <c r="AB161" s="189"/>
      <c r="AC161" s="168"/>
    </row>
    <row r="162" spans="23:29">
      <c r="W162" s="167"/>
      <c r="X162" s="167"/>
      <c r="Y162" s="167"/>
      <c r="Z162" s="167"/>
      <c r="AA162" s="167"/>
      <c r="AB162" s="189"/>
      <c r="AC162" s="168"/>
    </row>
    <row r="163" spans="23:29">
      <c r="W163" s="167"/>
      <c r="X163" s="167"/>
      <c r="Y163" s="167"/>
      <c r="Z163" s="167"/>
      <c r="AA163" s="167"/>
      <c r="AB163" s="189"/>
      <c r="AC163" s="168"/>
    </row>
    <row r="164" spans="23:29">
      <c r="W164" s="167"/>
      <c r="X164" s="167"/>
      <c r="Y164" s="167"/>
      <c r="Z164" s="167"/>
      <c r="AA164" s="167"/>
      <c r="AB164" s="189"/>
      <c r="AC164" s="168"/>
    </row>
    <row r="165" spans="23:29">
      <c r="W165" s="167"/>
      <c r="X165" s="167"/>
      <c r="Y165" s="167"/>
      <c r="Z165" s="167"/>
      <c r="AA165" s="167"/>
      <c r="AB165" s="189"/>
      <c r="AC165" s="168"/>
    </row>
    <row r="166" spans="23:29">
      <c r="W166" s="167"/>
      <c r="X166" s="167"/>
      <c r="Y166" s="167"/>
      <c r="Z166" s="167"/>
      <c r="AA166" s="167"/>
      <c r="AB166" s="189"/>
      <c r="AC166" s="168"/>
    </row>
    <row r="167" spans="23:29">
      <c r="W167" s="167"/>
      <c r="X167" s="167"/>
      <c r="Y167" s="167"/>
      <c r="Z167" s="167"/>
      <c r="AA167" s="167"/>
      <c r="AB167" s="189"/>
      <c r="AC167" s="168"/>
    </row>
    <row r="168" spans="23:29">
      <c r="W168" s="167"/>
      <c r="X168" s="167"/>
      <c r="Y168" s="167"/>
      <c r="Z168" s="167"/>
      <c r="AA168" s="167"/>
      <c r="AB168" s="189"/>
      <c r="AC168" s="168"/>
    </row>
    <row r="169" spans="23:29">
      <c r="W169" s="167"/>
      <c r="X169" s="167"/>
      <c r="Y169" s="167"/>
      <c r="Z169" s="167"/>
      <c r="AA169" s="167"/>
      <c r="AB169" s="189"/>
      <c r="AC169" s="168"/>
    </row>
    <row r="170" spans="23:29">
      <c r="W170" s="167"/>
      <c r="X170" s="167"/>
      <c r="Y170" s="167"/>
      <c r="Z170" s="167"/>
      <c r="AA170" s="167"/>
      <c r="AB170" s="189"/>
      <c r="AC170" s="168"/>
    </row>
    <row r="171" spans="23:29">
      <c r="W171" s="167"/>
      <c r="X171" s="167"/>
      <c r="Y171" s="167"/>
      <c r="Z171" s="167"/>
      <c r="AA171" s="167"/>
      <c r="AB171" s="189"/>
      <c r="AC171" s="168"/>
    </row>
    <row r="172" spans="23:29">
      <c r="W172" s="167"/>
      <c r="X172" s="167"/>
      <c r="Y172" s="167"/>
      <c r="Z172" s="167"/>
      <c r="AA172" s="167"/>
      <c r="AB172" s="189"/>
      <c r="AC172" s="168"/>
    </row>
    <row r="173" spans="23:29">
      <c r="W173" s="167"/>
      <c r="X173" s="167"/>
      <c r="Y173" s="167"/>
      <c r="Z173" s="167"/>
      <c r="AA173" s="167"/>
      <c r="AB173" s="189"/>
      <c r="AC173" s="168"/>
    </row>
    <row r="174" spans="23:29">
      <c r="W174" s="167"/>
      <c r="X174" s="167"/>
      <c r="Y174" s="167"/>
      <c r="Z174" s="167"/>
      <c r="AA174" s="167"/>
      <c r="AB174" s="189"/>
      <c r="AC174" s="168"/>
    </row>
    <row r="175" spans="23:29">
      <c r="W175" s="167"/>
      <c r="X175" s="167"/>
      <c r="Y175" s="167"/>
      <c r="Z175" s="167"/>
      <c r="AA175" s="167"/>
      <c r="AB175" s="189"/>
      <c r="AC175" s="168"/>
    </row>
    <row r="176" spans="23:29">
      <c r="W176" s="167"/>
      <c r="X176" s="167"/>
      <c r="Y176" s="167"/>
      <c r="Z176" s="167"/>
      <c r="AA176" s="167"/>
      <c r="AB176" s="189"/>
      <c r="AC176" s="168"/>
    </row>
    <row r="177" spans="23:29">
      <c r="W177" s="167"/>
      <c r="X177" s="167"/>
      <c r="Y177" s="167"/>
      <c r="Z177" s="167"/>
      <c r="AA177" s="167"/>
      <c r="AB177" s="189"/>
      <c r="AC177" s="168"/>
    </row>
    <row r="178" spans="23:29">
      <c r="W178" s="167"/>
      <c r="X178" s="167"/>
      <c r="Y178" s="167"/>
      <c r="Z178" s="167"/>
      <c r="AA178" s="167"/>
      <c r="AB178" s="189"/>
      <c r="AC178" s="168"/>
    </row>
    <row r="179" spans="23:29">
      <c r="W179" s="167"/>
      <c r="X179" s="167"/>
      <c r="Y179" s="167"/>
      <c r="Z179" s="167"/>
      <c r="AA179" s="167"/>
      <c r="AB179" s="189"/>
      <c r="AC179" s="168"/>
    </row>
    <row r="180" spans="23:29">
      <c r="W180" s="167"/>
      <c r="X180" s="167"/>
      <c r="Y180" s="167"/>
      <c r="Z180" s="167"/>
      <c r="AA180" s="167"/>
      <c r="AB180" s="189"/>
      <c r="AC180" s="168"/>
    </row>
    <row r="181" spans="23:29">
      <c r="W181" s="167"/>
      <c r="X181" s="167"/>
      <c r="Y181" s="167"/>
      <c r="Z181" s="167"/>
      <c r="AA181" s="167"/>
      <c r="AB181" s="189"/>
      <c r="AC181" s="168"/>
    </row>
    <row r="182" spans="23:29">
      <c r="W182" s="167"/>
      <c r="X182" s="167"/>
      <c r="Y182" s="167"/>
      <c r="Z182" s="167"/>
      <c r="AA182" s="167"/>
      <c r="AB182" s="189"/>
      <c r="AC182" s="168"/>
    </row>
    <row r="183" spans="23:29">
      <c r="W183" s="167"/>
      <c r="X183" s="167"/>
      <c r="Y183" s="167"/>
      <c r="Z183" s="167"/>
      <c r="AA183" s="167"/>
      <c r="AB183" s="189"/>
      <c r="AC183" s="168"/>
    </row>
    <row r="184" spans="23:29">
      <c r="W184" s="167"/>
      <c r="X184" s="167"/>
      <c r="Y184" s="167"/>
      <c r="Z184" s="167"/>
      <c r="AA184" s="167"/>
      <c r="AB184" s="189"/>
      <c r="AC184" s="168"/>
    </row>
    <row r="185" spans="23:29">
      <c r="W185" s="167"/>
      <c r="X185" s="167"/>
      <c r="Y185" s="167"/>
      <c r="Z185" s="167"/>
      <c r="AA185" s="167"/>
      <c r="AB185" s="189"/>
      <c r="AC185" s="168"/>
    </row>
    <row r="186" spans="23:29">
      <c r="W186" s="167"/>
      <c r="X186" s="167"/>
      <c r="Y186" s="167"/>
      <c r="Z186" s="167"/>
      <c r="AA186" s="167"/>
      <c r="AB186" s="189"/>
      <c r="AC186" s="168"/>
    </row>
    <row r="187" spans="23:29">
      <c r="W187" s="167"/>
      <c r="X187" s="167"/>
      <c r="Y187" s="167"/>
      <c r="Z187" s="167"/>
      <c r="AA187" s="167"/>
      <c r="AB187" s="189"/>
      <c r="AC187" s="168"/>
    </row>
    <row r="188" spans="23:29">
      <c r="W188" s="167"/>
      <c r="X188" s="167"/>
      <c r="Y188" s="167"/>
      <c r="Z188" s="167"/>
      <c r="AA188" s="167"/>
      <c r="AB188" s="189"/>
      <c r="AC188" s="168"/>
    </row>
    <row r="189" spans="23:29">
      <c r="W189" s="167"/>
      <c r="X189" s="167"/>
      <c r="Y189" s="167"/>
      <c r="Z189" s="167"/>
      <c r="AA189" s="167"/>
      <c r="AB189" s="189"/>
      <c r="AC189" s="168"/>
    </row>
    <row r="190" spans="23:29">
      <c r="W190" s="167"/>
      <c r="X190" s="167"/>
      <c r="Y190" s="167"/>
      <c r="Z190" s="167"/>
      <c r="AA190" s="167"/>
      <c r="AB190" s="189"/>
      <c r="AC190" s="168"/>
    </row>
    <row r="191" spans="23:29">
      <c r="W191" s="167"/>
      <c r="X191" s="167"/>
      <c r="Y191" s="167"/>
      <c r="Z191" s="167"/>
      <c r="AA191" s="167"/>
      <c r="AB191" s="189"/>
      <c r="AC191" s="168"/>
    </row>
    <row r="192" spans="23:29">
      <c r="W192" s="167"/>
      <c r="X192" s="167"/>
      <c r="Y192" s="167"/>
      <c r="Z192" s="167"/>
      <c r="AA192" s="167"/>
      <c r="AB192" s="189"/>
      <c r="AC192" s="168"/>
    </row>
    <row r="193" spans="23:29">
      <c r="W193" s="167"/>
      <c r="X193" s="167"/>
      <c r="Y193" s="167"/>
      <c r="Z193" s="167"/>
      <c r="AA193" s="167"/>
      <c r="AB193" s="189"/>
      <c r="AC193" s="168"/>
    </row>
    <row r="194" spans="23:29">
      <c r="W194" s="167"/>
      <c r="X194" s="167"/>
      <c r="Y194" s="167"/>
      <c r="Z194" s="167"/>
      <c r="AA194" s="167"/>
      <c r="AB194" s="189"/>
      <c r="AC194" s="168"/>
    </row>
    <row r="195" spans="23:29">
      <c r="W195" s="167"/>
      <c r="X195" s="167"/>
      <c r="Y195" s="167"/>
      <c r="Z195" s="167"/>
      <c r="AA195" s="167"/>
      <c r="AB195" s="189"/>
      <c r="AC195" s="168"/>
    </row>
    <row r="196" spans="23:29">
      <c r="W196" s="167"/>
      <c r="X196" s="167"/>
      <c r="Y196" s="167"/>
      <c r="Z196" s="167"/>
      <c r="AA196" s="167"/>
      <c r="AB196" s="189"/>
      <c r="AC196" s="168"/>
    </row>
    <row r="197" spans="23:29">
      <c r="W197" s="167"/>
      <c r="X197" s="167"/>
      <c r="Y197" s="167"/>
      <c r="Z197" s="167"/>
      <c r="AA197" s="167"/>
      <c r="AB197" s="189"/>
      <c r="AC197" s="168"/>
    </row>
  </sheetData>
  <sheetProtection algorithmName="SHA-512" hashValue="eIO4IEA4to7psQhKEJPrOzWlzKemqjq3a4ue9XxQX1K9xbGjMAiLAaluMhqsiy6F9qxQyYz7GKl+VnGO1sQZnw==" saltValue="t+wwllmQ0GH/Ad7McEifoA==" spinCount="100000" sheet="1" objects="1" scenarios="1"/>
  <mergeCells count="180">
    <mergeCell ref="M80:M82"/>
    <mergeCell ref="N80:N82"/>
    <mergeCell ref="P80:P82"/>
    <mergeCell ref="Q80:Q82"/>
    <mergeCell ref="Z83:Z84"/>
    <mergeCell ref="AB83:AB84"/>
    <mergeCell ref="E83:E84"/>
    <mergeCell ref="G83:G84"/>
    <mergeCell ref="L83:L84"/>
    <mergeCell ref="N83:N84"/>
    <mergeCell ref="S83:S84"/>
    <mergeCell ref="U83:U84"/>
    <mergeCell ref="Z78:Z79"/>
    <mergeCell ref="AB78:AB79"/>
    <mergeCell ref="B80:B82"/>
    <mergeCell ref="C80:C82"/>
    <mergeCell ref="D80:D82"/>
    <mergeCell ref="E80:E82"/>
    <mergeCell ref="F80:F82"/>
    <mergeCell ref="G80:G82"/>
    <mergeCell ref="I80:I82"/>
    <mergeCell ref="J80:J82"/>
    <mergeCell ref="E78:E79"/>
    <mergeCell ref="G78:G79"/>
    <mergeCell ref="L78:L79"/>
    <mergeCell ref="N78:N79"/>
    <mergeCell ref="S78:S79"/>
    <mergeCell ref="U78:U79"/>
    <mergeCell ref="R80:R82"/>
    <mergeCell ref="S80:S82"/>
    <mergeCell ref="T80:T82"/>
    <mergeCell ref="U80:U82"/>
    <mergeCell ref="Z80:Z82"/>
    <mergeCell ref="AB80:AB82"/>
    <mergeCell ref="K80:K82"/>
    <mergeCell ref="L80:L82"/>
    <mergeCell ref="Z62:Z64"/>
    <mergeCell ref="AB62:AB64"/>
    <mergeCell ref="E65:E66"/>
    <mergeCell ref="G65:G66"/>
    <mergeCell ref="L65:L66"/>
    <mergeCell ref="N65:N66"/>
    <mergeCell ref="S65:S66"/>
    <mergeCell ref="U65:U66"/>
    <mergeCell ref="Z65:Z66"/>
    <mergeCell ref="AB65:AB66"/>
    <mergeCell ref="P62:P64"/>
    <mergeCell ref="Q62:Q64"/>
    <mergeCell ref="R62:R64"/>
    <mergeCell ref="S62:S64"/>
    <mergeCell ref="T62:T64"/>
    <mergeCell ref="U62:U64"/>
    <mergeCell ref="I62:I64"/>
    <mergeCell ref="J62:J64"/>
    <mergeCell ref="K62:K64"/>
    <mergeCell ref="L62:L64"/>
    <mergeCell ref="M62:M64"/>
    <mergeCell ref="N62:N64"/>
    <mergeCell ref="Z47:Z48"/>
    <mergeCell ref="AB47:AB48"/>
    <mergeCell ref="E60:E61"/>
    <mergeCell ref="G60:G61"/>
    <mergeCell ref="L60:L61"/>
    <mergeCell ref="N60:N61"/>
    <mergeCell ref="S60:S61"/>
    <mergeCell ref="U60:U61"/>
    <mergeCell ref="Z60:Z61"/>
    <mergeCell ref="AB60:AB61"/>
    <mergeCell ref="E47:E48"/>
    <mergeCell ref="G47:G48"/>
    <mergeCell ref="L47:L48"/>
    <mergeCell ref="N47:N48"/>
    <mergeCell ref="S47:S48"/>
    <mergeCell ref="U47:U48"/>
    <mergeCell ref="M44:M46"/>
    <mergeCell ref="N44:N46"/>
    <mergeCell ref="P44:P46"/>
    <mergeCell ref="Q44:Q46"/>
    <mergeCell ref="B62:B64"/>
    <mergeCell ref="C62:C64"/>
    <mergeCell ref="D62:D64"/>
    <mergeCell ref="E62:E64"/>
    <mergeCell ref="F62:F64"/>
    <mergeCell ref="G62:G64"/>
    <mergeCell ref="Z42:Z43"/>
    <mergeCell ref="AB42:AB43"/>
    <mergeCell ref="B44:B46"/>
    <mergeCell ref="C44:C46"/>
    <mergeCell ref="D44:D46"/>
    <mergeCell ref="E44:E46"/>
    <mergeCell ref="F44:F46"/>
    <mergeCell ref="G44:G46"/>
    <mergeCell ref="I44:I46"/>
    <mergeCell ref="J44:J46"/>
    <mergeCell ref="E42:E43"/>
    <mergeCell ref="G42:G43"/>
    <mergeCell ref="L42:L43"/>
    <mergeCell ref="N42:N43"/>
    <mergeCell ref="S42:S43"/>
    <mergeCell ref="U42:U43"/>
    <mergeCell ref="R44:R46"/>
    <mergeCell ref="S44:S46"/>
    <mergeCell ref="T44:T46"/>
    <mergeCell ref="U44:U46"/>
    <mergeCell ref="Z44:Z46"/>
    <mergeCell ref="AB44:AB46"/>
    <mergeCell ref="K44:K46"/>
    <mergeCell ref="L44:L46"/>
    <mergeCell ref="Z26:Z28"/>
    <mergeCell ref="AB26:AB28"/>
    <mergeCell ref="E29:E30"/>
    <mergeCell ref="G29:G30"/>
    <mergeCell ref="L29:L30"/>
    <mergeCell ref="N29:N30"/>
    <mergeCell ref="S29:S30"/>
    <mergeCell ref="U29:U30"/>
    <mergeCell ref="Z29:Z30"/>
    <mergeCell ref="AB29:AB30"/>
    <mergeCell ref="P26:P28"/>
    <mergeCell ref="Q26:Q28"/>
    <mergeCell ref="R26:R28"/>
    <mergeCell ref="S26:S28"/>
    <mergeCell ref="T26:T28"/>
    <mergeCell ref="U26:U28"/>
    <mergeCell ref="I26:I28"/>
    <mergeCell ref="J26:J28"/>
    <mergeCell ref="K26:K28"/>
    <mergeCell ref="L26:L28"/>
    <mergeCell ref="M26:M28"/>
    <mergeCell ref="N26:N28"/>
    <mergeCell ref="Z10:Z11"/>
    <mergeCell ref="AB10:AB11"/>
    <mergeCell ref="E24:E25"/>
    <mergeCell ref="G24:G25"/>
    <mergeCell ref="L24:L25"/>
    <mergeCell ref="N24:N25"/>
    <mergeCell ref="S24:S25"/>
    <mergeCell ref="U24:U25"/>
    <mergeCell ref="Z24:Z25"/>
    <mergeCell ref="AB24:AB25"/>
    <mergeCell ref="E10:E11"/>
    <mergeCell ref="G10:G11"/>
    <mergeCell ref="L10:L11"/>
    <mergeCell ref="N10:N11"/>
    <mergeCell ref="S10:S11"/>
    <mergeCell ref="U10:U11"/>
    <mergeCell ref="M7:M9"/>
    <mergeCell ref="N7:N9"/>
    <mergeCell ref="P7:P9"/>
    <mergeCell ref="Q7:Q9"/>
    <mergeCell ref="B26:B28"/>
    <mergeCell ref="C26:C28"/>
    <mergeCell ref="D26:D28"/>
    <mergeCell ref="E26:E28"/>
    <mergeCell ref="F26:F28"/>
    <mergeCell ref="G26:G28"/>
    <mergeCell ref="Z5:Z6"/>
    <mergeCell ref="AB5:AB6"/>
    <mergeCell ref="B7:B9"/>
    <mergeCell ref="C7:C9"/>
    <mergeCell ref="D7:D9"/>
    <mergeCell ref="E7:E9"/>
    <mergeCell ref="F7:F9"/>
    <mergeCell ref="G7:G9"/>
    <mergeCell ref="I7:I9"/>
    <mergeCell ref="J7:J9"/>
    <mergeCell ref="E5:E6"/>
    <mergeCell ref="G5:G6"/>
    <mergeCell ref="L5:L6"/>
    <mergeCell ref="N5:N6"/>
    <mergeCell ref="S5:S6"/>
    <mergeCell ref="U5:U6"/>
    <mergeCell ref="R7:R9"/>
    <mergeCell ref="S7:S9"/>
    <mergeCell ref="T7:T9"/>
    <mergeCell ref="U7:U9"/>
    <mergeCell ref="Z7:Z9"/>
    <mergeCell ref="AB7:AB9"/>
    <mergeCell ref="K7:K9"/>
    <mergeCell ref="L7:L9"/>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D116"/>
  <sheetViews>
    <sheetView workbookViewId="0"/>
  </sheetViews>
  <sheetFormatPr defaultColWidth="9.28515625" defaultRowHeight="15"/>
  <cols>
    <col min="1" max="1" width="3.42578125" style="69" customWidth="1"/>
    <col min="2" max="9" width="9.28515625" style="69"/>
    <col min="10" max="10" width="3.42578125" style="69" customWidth="1"/>
    <col min="11" max="11" width="9.28515625" style="70" customWidth="1"/>
    <col min="12" max="18" width="9.28515625" style="69" customWidth="1"/>
    <col min="19" max="19" width="3.42578125" style="69" customWidth="1"/>
    <col min="20" max="27" width="9.28515625" style="69" customWidth="1"/>
    <col min="28" max="28" width="3.42578125" style="69" customWidth="1"/>
    <col min="29" max="36" width="9.28515625" style="69" customWidth="1"/>
    <col min="37" max="37" width="3.42578125" style="69" customWidth="1"/>
    <col min="38" max="47" width="9.28515625" style="69" customWidth="1"/>
    <col min="48" max="50" width="9.28515625" style="69"/>
    <col min="51" max="51" width="9.28515625" style="75"/>
    <col min="52" max="55" width="10" style="75" customWidth="1"/>
    <col min="56" max="16384" width="9.28515625" style="69"/>
  </cols>
  <sheetData>
    <row r="1" spans="2:56" s="68" customFormat="1" ht="35.25" customHeight="1" thickTop="1">
      <c r="B1" s="74" t="s">
        <v>72</v>
      </c>
      <c r="K1" s="409" t="s">
        <v>61</v>
      </c>
      <c r="L1" s="410"/>
      <c r="M1" s="410"/>
      <c r="N1" s="410"/>
      <c r="O1" s="410"/>
      <c r="P1" s="410"/>
      <c r="Q1" s="410"/>
      <c r="R1" s="410"/>
      <c r="S1" s="410"/>
      <c r="T1" s="410"/>
      <c r="U1" s="410"/>
      <c r="V1" s="410"/>
      <c r="W1" s="410"/>
      <c r="X1" s="411"/>
      <c r="AY1" s="74"/>
      <c r="AZ1" s="74"/>
      <c r="BA1" s="74"/>
      <c r="BB1" s="74"/>
      <c r="BC1" s="74"/>
    </row>
    <row r="2" spans="2:56" s="68" customFormat="1" ht="35.25">
      <c r="K2" s="412"/>
      <c r="L2" s="413"/>
      <c r="M2" s="413"/>
      <c r="N2" s="413"/>
      <c r="O2" s="413"/>
      <c r="P2" s="413"/>
      <c r="Q2" s="413"/>
      <c r="R2" s="413"/>
      <c r="S2" s="413"/>
      <c r="T2" s="413"/>
      <c r="U2" s="413"/>
      <c r="V2" s="413"/>
      <c r="W2" s="413"/>
      <c r="X2" s="414"/>
      <c r="AY2" s="74"/>
      <c r="AZ2" s="74"/>
      <c r="BA2" s="74"/>
      <c r="BB2" s="74"/>
      <c r="BC2" s="74"/>
    </row>
    <row r="3" spans="2:56" s="68" customFormat="1" ht="36" thickBot="1">
      <c r="K3" s="415"/>
      <c r="L3" s="416"/>
      <c r="M3" s="416"/>
      <c r="N3" s="416"/>
      <c r="O3" s="416"/>
      <c r="P3" s="416"/>
      <c r="Q3" s="416"/>
      <c r="R3" s="416"/>
      <c r="S3" s="416"/>
      <c r="T3" s="416"/>
      <c r="U3" s="416"/>
      <c r="V3" s="416"/>
      <c r="W3" s="416"/>
      <c r="X3" s="417"/>
      <c r="AY3" s="74"/>
      <c r="AZ3" s="74"/>
      <c r="BA3" s="74"/>
      <c r="BB3" s="74"/>
      <c r="BC3" s="74"/>
    </row>
    <row r="4" spans="2:56" ht="15.75" thickTop="1">
      <c r="N4" s="71"/>
      <c r="W4" s="71"/>
      <c r="AF4" s="71"/>
      <c r="AO4" s="71"/>
    </row>
    <row r="5" spans="2:56">
      <c r="AY5" s="76" t="s">
        <v>470</v>
      </c>
      <c r="AZ5" s="77"/>
      <c r="BA5" s="77"/>
      <c r="BB5" s="77"/>
      <c r="BC5" s="77"/>
      <c r="BD5" s="70"/>
    </row>
    <row r="6" spans="2:56">
      <c r="AY6" s="78"/>
      <c r="AZ6" s="79" t="s">
        <v>16</v>
      </c>
      <c r="BA6" s="79" t="s">
        <v>17</v>
      </c>
      <c r="BB6" s="79" t="s">
        <v>18</v>
      </c>
      <c r="BC6" s="79" t="s">
        <v>15</v>
      </c>
      <c r="BD6" s="70"/>
    </row>
    <row r="7" spans="2:56">
      <c r="AY7" s="80" t="s">
        <v>63</v>
      </c>
      <c r="AZ7" s="81">
        <f>'3a. % by Portfolio'!G5</f>
        <v>0.88</v>
      </c>
      <c r="BA7" s="81" t="e">
        <f>'3a. % by Portfolio'!N5</f>
        <v>#DIV/0!</v>
      </c>
      <c r="BB7" s="81" t="e">
        <f>'3a. % by Portfolio'!U5</f>
        <v>#DIV/0!</v>
      </c>
      <c r="BC7" s="81" t="e">
        <f>'3a. % by Portfolio'!AB5</f>
        <v>#DIV/0!</v>
      </c>
      <c r="BD7" s="70"/>
    </row>
    <row r="8" spans="2:56">
      <c r="L8" s="72"/>
      <c r="M8" s="72"/>
      <c r="AY8" s="80" t="s">
        <v>64</v>
      </c>
      <c r="AZ8" s="81">
        <f>'3a. % by Portfolio'!G7</f>
        <v>0.04</v>
      </c>
      <c r="BA8" s="81" t="e">
        <f>'3a. % by Portfolio'!N7</f>
        <v>#DIV/0!</v>
      </c>
      <c r="BB8" s="81" t="e">
        <f>'3a. % by Portfolio'!U7</f>
        <v>#DIV/0!</v>
      </c>
      <c r="BC8" s="81" t="e">
        <f>'3a. % by Portfolio'!AB7</f>
        <v>#DIV/0!</v>
      </c>
      <c r="BD8" s="70"/>
    </row>
    <row r="9" spans="2:56">
      <c r="L9" s="72"/>
      <c r="M9" s="72"/>
      <c r="AY9" s="80" t="s">
        <v>65</v>
      </c>
      <c r="AZ9" s="81">
        <f>'3a. % by Portfolio'!G10</f>
        <v>0.08</v>
      </c>
      <c r="BA9" s="81" t="e">
        <f>'3a. % by Portfolio'!N10</f>
        <v>#DIV/0!</v>
      </c>
      <c r="BB9" s="81" t="e">
        <f>'3a. % by Portfolio'!U10</f>
        <v>#DIV/0!</v>
      </c>
      <c r="BC9" s="81" t="e">
        <f>'3a. % by Portfolio'!AB10</f>
        <v>#DIV/0!</v>
      </c>
      <c r="BD9" s="70"/>
    </row>
    <row r="10" spans="2:56">
      <c r="L10" s="72"/>
      <c r="M10" s="72"/>
      <c r="AY10" s="78"/>
      <c r="AZ10" s="82"/>
      <c r="BA10" s="82"/>
      <c r="BB10" s="82"/>
      <c r="BC10" s="82"/>
      <c r="BD10" s="70"/>
    </row>
    <row r="11" spans="2:56">
      <c r="AY11" s="83"/>
      <c r="AZ11" s="84"/>
      <c r="BA11" s="84"/>
      <c r="BB11" s="84"/>
      <c r="BC11" s="84"/>
      <c r="BD11" s="70"/>
    </row>
    <row r="12" spans="2:56">
      <c r="AY12" s="83"/>
      <c r="AZ12" s="84"/>
      <c r="BA12" s="84"/>
      <c r="BB12" s="84"/>
      <c r="BC12" s="84"/>
      <c r="BD12" s="70"/>
    </row>
    <row r="13" spans="2:56">
      <c r="AY13" s="83"/>
      <c r="AZ13" s="84"/>
      <c r="BA13" s="84"/>
      <c r="BB13" s="84"/>
      <c r="BC13" s="84"/>
      <c r="BD13" s="70"/>
    </row>
    <row r="14" spans="2:56">
      <c r="AY14" s="77"/>
      <c r="AZ14" s="77"/>
      <c r="BA14" s="77"/>
      <c r="BB14" s="77"/>
      <c r="BC14" s="77"/>
      <c r="BD14" s="70"/>
    </row>
    <row r="15" spans="2:56">
      <c r="AY15" s="77"/>
      <c r="AZ15" s="77"/>
      <c r="BA15" s="77"/>
      <c r="BB15" s="77"/>
      <c r="BC15" s="77"/>
      <c r="BD15" s="70"/>
    </row>
    <row r="16" spans="2:56">
      <c r="AY16" s="77"/>
      <c r="AZ16" s="77"/>
      <c r="BA16" s="77"/>
      <c r="BB16" s="77"/>
      <c r="BC16" s="77"/>
      <c r="BD16" s="70"/>
    </row>
    <row r="17" spans="12:56">
      <c r="AY17" s="77"/>
      <c r="AZ17" s="77"/>
      <c r="BA17" s="77"/>
      <c r="BB17" s="77"/>
      <c r="BC17" s="77"/>
      <c r="BD17" s="70"/>
    </row>
    <row r="18" spans="12:56">
      <c r="AY18" s="77"/>
      <c r="AZ18" s="77"/>
      <c r="BA18" s="77"/>
      <c r="BB18" s="77"/>
      <c r="BC18" s="77"/>
      <c r="BD18" s="70"/>
    </row>
    <row r="19" spans="12:56">
      <c r="AY19" s="77"/>
      <c r="AZ19" s="77"/>
      <c r="BA19" s="77"/>
      <c r="BB19" s="77"/>
      <c r="BC19" s="77"/>
      <c r="BD19" s="70"/>
    </row>
    <row r="20" spans="12:56">
      <c r="N20" s="71"/>
      <c r="W20" s="71"/>
      <c r="AF20" s="71"/>
      <c r="AO20" s="71"/>
      <c r="AY20" s="77"/>
      <c r="AZ20" s="77"/>
      <c r="BA20" s="77"/>
      <c r="BB20" s="77"/>
      <c r="BC20" s="77"/>
      <c r="BD20" s="70"/>
    </row>
    <row r="21" spans="12:56">
      <c r="AY21" s="76" t="s">
        <v>464</v>
      </c>
      <c r="AZ21" s="77"/>
      <c r="BA21" s="77"/>
      <c r="BB21" s="77"/>
      <c r="BC21" s="77"/>
      <c r="BD21" s="70"/>
    </row>
    <row r="22" spans="12:56">
      <c r="AY22" s="78"/>
      <c r="AZ22" s="79" t="s">
        <v>16</v>
      </c>
      <c r="BA22" s="79" t="s">
        <v>17</v>
      </c>
      <c r="BB22" s="79" t="s">
        <v>18</v>
      </c>
      <c r="BC22" s="79" t="s">
        <v>15</v>
      </c>
      <c r="BD22" s="70"/>
    </row>
    <row r="23" spans="12:56">
      <c r="AY23" s="80" t="s">
        <v>63</v>
      </c>
      <c r="AZ23" s="81">
        <f>'3a. % by Portfolio'!G24</f>
        <v>1</v>
      </c>
      <c r="BA23" s="81" t="e">
        <f>'3a. % by Portfolio'!N24</f>
        <v>#DIV/0!</v>
      </c>
      <c r="BB23" s="81" t="e">
        <f>'3a. % by Portfolio'!U24</f>
        <v>#DIV/0!</v>
      </c>
      <c r="BC23" s="81" t="e">
        <f>'3a. % by Portfolio'!AB24</f>
        <v>#DIV/0!</v>
      </c>
      <c r="BD23" s="70"/>
    </row>
    <row r="24" spans="12:56">
      <c r="L24" s="72"/>
      <c r="M24" s="72"/>
      <c r="AY24" s="80" t="s">
        <v>64</v>
      </c>
      <c r="AZ24" s="81">
        <f>'3a. % by Portfolio'!G26</f>
        <v>0</v>
      </c>
      <c r="BA24" s="81" t="e">
        <f>'3a. % by Portfolio'!N26</f>
        <v>#DIV/0!</v>
      </c>
      <c r="BB24" s="81" t="e">
        <f>'3a. % by Portfolio'!U26</f>
        <v>#DIV/0!</v>
      </c>
      <c r="BC24" s="81" t="e">
        <f>'3a. % by Portfolio'!AB26</f>
        <v>#DIV/0!</v>
      </c>
      <c r="BD24" s="70"/>
    </row>
    <row r="25" spans="12:56">
      <c r="L25" s="72"/>
      <c r="M25" s="72"/>
      <c r="AY25" s="80" t="s">
        <v>65</v>
      </c>
      <c r="AZ25" s="81">
        <f>'3a. % by Portfolio'!G29</f>
        <v>0</v>
      </c>
      <c r="BA25" s="81" t="e">
        <f>'3a. % by Portfolio'!N29</f>
        <v>#DIV/0!</v>
      </c>
      <c r="BB25" s="81" t="e">
        <f>'3a. % by Portfolio'!U29</f>
        <v>#DIV/0!</v>
      </c>
      <c r="BC25" s="81" t="e">
        <f>'3a. % by Portfolio'!AB29</f>
        <v>#DIV/0!</v>
      </c>
      <c r="BD25" s="70"/>
    </row>
    <row r="26" spans="12:56">
      <c r="L26" s="72"/>
      <c r="M26" s="72"/>
      <c r="AY26" s="77"/>
      <c r="AZ26" s="77"/>
      <c r="BA26" s="77"/>
      <c r="BB26" s="77"/>
      <c r="BC26" s="77"/>
      <c r="BD26" s="70"/>
    </row>
    <row r="27" spans="12:56">
      <c r="AY27" s="83"/>
      <c r="AZ27" s="77"/>
      <c r="BA27" s="77"/>
      <c r="BB27" s="77"/>
      <c r="BC27" s="77"/>
      <c r="BD27" s="70"/>
    </row>
    <row r="28" spans="12:56">
      <c r="AY28" s="83"/>
      <c r="AZ28" s="77"/>
      <c r="BA28" s="77"/>
      <c r="BB28" s="77"/>
      <c r="BC28" s="77"/>
      <c r="BD28" s="70"/>
    </row>
    <row r="29" spans="12:56">
      <c r="AY29" s="83"/>
      <c r="AZ29" s="77"/>
      <c r="BA29" s="77"/>
      <c r="BB29" s="77"/>
      <c r="BC29" s="77"/>
      <c r="BD29" s="70"/>
    </row>
    <row r="30" spans="12:56">
      <c r="AY30" s="77"/>
      <c r="AZ30" s="77"/>
      <c r="BA30" s="77"/>
      <c r="BB30" s="77"/>
      <c r="BC30" s="77"/>
      <c r="BD30" s="70"/>
    </row>
    <row r="31" spans="12:56">
      <c r="AY31" s="77"/>
      <c r="AZ31" s="77"/>
      <c r="BA31" s="77"/>
      <c r="BB31" s="77"/>
      <c r="BC31" s="77"/>
      <c r="BD31" s="70"/>
    </row>
    <row r="32" spans="12:56">
      <c r="AY32" s="77"/>
      <c r="AZ32" s="77"/>
      <c r="BA32" s="77"/>
      <c r="BB32" s="77"/>
      <c r="BC32" s="77"/>
      <c r="BD32" s="70"/>
    </row>
    <row r="33" spans="11:56">
      <c r="AY33" s="77"/>
      <c r="AZ33" s="77"/>
      <c r="BA33" s="77"/>
      <c r="BB33" s="77"/>
      <c r="BC33" s="77"/>
      <c r="BD33" s="70"/>
    </row>
    <row r="34" spans="11:56">
      <c r="AY34" s="77"/>
      <c r="AZ34" s="77"/>
      <c r="BA34" s="77"/>
      <c r="BB34" s="77"/>
      <c r="BC34" s="77"/>
      <c r="BD34" s="70"/>
    </row>
    <row r="35" spans="11:56">
      <c r="AY35" s="77"/>
      <c r="AZ35" s="77"/>
      <c r="BA35" s="77"/>
      <c r="BB35" s="77"/>
      <c r="BC35" s="77"/>
      <c r="BD35" s="70"/>
    </row>
    <row r="36" spans="11:56">
      <c r="N36" s="71"/>
      <c r="W36" s="71"/>
      <c r="AF36" s="71"/>
      <c r="AO36" s="71"/>
      <c r="AY36" s="77"/>
      <c r="AZ36" s="77"/>
      <c r="BA36" s="77"/>
      <c r="BB36" s="77"/>
      <c r="BC36" s="77"/>
      <c r="BD36" s="70"/>
    </row>
    <row r="37" spans="11:56">
      <c r="AY37" s="76" t="s">
        <v>463</v>
      </c>
      <c r="AZ37" s="85"/>
      <c r="BA37" s="85"/>
      <c r="BB37" s="85"/>
      <c r="BC37" s="85"/>
      <c r="BD37" s="73"/>
    </row>
    <row r="38" spans="11:56">
      <c r="AY38" s="86"/>
      <c r="AZ38" s="79" t="s">
        <v>16</v>
      </c>
      <c r="BA38" s="79" t="s">
        <v>17</v>
      </c>
      <c r="BB38" s="79" t="s">
        <v>18</v>
      </c>
      <c r="BC38" s="79" t="s">
        <v>15</v>
      </c>
      <c r="BD38" s="73"/>
    </row>
    <row r="39" spans="11:56">
      <c r="AY39" s="80" t="s">
        <v>63</v>
      </c>
      <c r="AZ39" s="81">
        <f>'3a. % by Portfolio'!G42</f>
        <v>1</v>
      </c>
      <c r="BA39" s="81" t="e">
        <f>'3a. % by Portfolio'!N42</f>
        <v>#DIV/0!</v>
      </c>
      <c r="BB39" s="81" t="e">
        <f>'3a. % by Portfolio'!U42</f>
        <v>#DIV/0!</v>
      </c>
      <c r="BC39" s="81" t="e">
        <f>'3a. % by Portfolio'!AB42</f>
        <v>#DIV/0!</v>
      </c>
      <c r="BD39" s="73"/>
    </row>
    <row r="40" spans="11:56">
      <c r="K40" s="72"/>
      <c r="L40" s="72"/>
      <c r="AY40" s="80" t="s">
        <v>64</v>
      </c>
      <c r="AZ40" s="81">
        <f>'3a. % by Portfolio'!G44</f>
        <v>0</v>
      </c>
      <c r="BA40" s="81" t="e">
        <f>'3a. % by Portfolio'!N44</f>
        <v>#DIV/0!</v>
      </c>
      <c r="BB40" s="81" t="e">
        <f>'3a. % by Portfolio'!U44</f>
        <v>#DIV/0!</v>
      </c>
      <c r="BC40" s="81" t="e">
        <f>'3a. % by Portfolio'!AB44</f>
        <v>#DIV/0!</v>
      </c>
      <c r="BD40" s="73"/>
    </row>
    <row r="41" spans="11:56">
      <c r="K41" s="72"/>
      <c r="L41" s="72"/>
      <c r="AY41" s="80" t="s">
        <v>65</v>
      </c>
      <c r="AZ41" s="81">
        <f>'3a. % by Portfolio'!G47</f>
        <v>0</v>
      </c>
      <c r="BA41" s="81" t="e">
        <f>'3a. % by Portfolio'!N47</f>
        <v>#DIV/0!</v>
      </c>
      <c r="BB41" s="81" t="e">
        <f>'3a. % by Portfolio'!U47</f>
        <v>#DIV/0!</v>
      </c>
      <c r="BC41" s="81" t="e">
        <f>'3a. % by Portfolio'!AB47</f>
        <v>#DIV/0!</v>
      </c>
      <c r="BD41" s="73"/>
    </row>
    <row r="42" spans="11:56">
      <c r="K42" s="72"/>
      <c r="L42" s="72"/>
      <c r="AY42" s="77"/>
      <c r="AZ42" s="77"/>
      <c r="BA42" s="77"/>
      <c r="BB42" s="77"/>
      <c r="BC42" s="77"/>
      <c r="BD42" s="70"/>
    </row>
    <row r="43" spans="11:56">
      <c r="AY43" s="83"/>
      <c r="AZ43" s="77"/>
      <c r="BA43" s="77"/>
      <c r="BB43" s="77"/>
      <c r="BC43" s="77"/>
      <c r="BD43" s="70"/>
    </row>
    <row r="44" spans="11:56">
      <c r="AY44" s="83"/>
      <c r="AZ44" s="77"/>
      <c r="BA44" s="77"/>
      <c r="BB44" s="77"/>
      <c r="BC44" s="77"/>
      <c r="BD44" s="70"/>
    </row>
    <row r="45" spans="11:56">
      <c r="AY45" s="83"/>
      <c r="AZ45" s="77"/>
      <c r="BA45" s="77"/>
      <c r="BB45" s="77"/>
      <c r="BC45" s="77"/>
      <c r="BD45" s="70"/>
    </row>
    <row r="46" spans="11:56">
      <c r="AY46" s="77"/>
      <c r="AZ46" s="77"/>
      <c r="BA46" s="77"/>
      <c r="BB46" s="77"/>
      <c r="BC46" s="77"/>
      <c r="BD46" s="70"/>
    </row>
    <row r="47" spans="11:56">
      <c r="AY47" s="77"/>
      <c r="AZ47" s="77"/>
      <c r="BA47" s="77"/>
      <c r="BB47" s="77"/>
      <c r="BC47" s="77"/>
      <c r="BD47" s="70"/>
    </row>
    <row r="48" spans="11:56">
      <c r="AY48" s="77"/>
      <c r="AZ48" s="77"/>
      <c r="BA48" s="77"/>
      <c r="BB48" s="77"/>
      <c r="BC48" s="77"/>
      <c r="BD48" s="70"/>
    </row>
    <row r="49" spans="12:56">
      <c r="AY49" s="77"/>
      <c r="AZ49" s="77"/>
      <c r="BA49" s="77"/>
      <c r="BB49" s="77"/>
      <c r="BC49" s="77"/>
      <c r="BD49" s="70"/>
    </row>
    <row r="50" spans="12:56">
      <c r="AY50" s="77"/>
      <c r="AZ50" s="77"/>
      <c r="BA50" s="77"/>
      <c r="BB50" s="77"/>
      <c r="BC50" s="77"/>
      <c r="BD50" s="70"/>
    </row>
    <row r="51" spans="12:56">
      <c r="AY51" s="77"/>
      <c r="AZ51" s="77"/>
      <c r="BA51" s="77"/>
      <c r="BB51" s="77"/>
      <c r="BC51" s="77"/>
      <c r="BD51" s="70"/>
    </row>
    <row r="52" spans="12:56">
      <c r="N52" s="71"/>
      <c r="W52" s="71"/>
      <c r="AF52" s="71"/>
      <c r="AO52" s="71"/>
      <c r="AY52" s="77"/>
      <c r="AZ52" s="77"/>
      <c r="BA52" s="77"/>
      <c r="BB52" s="77"/>
      <c r="BC52" s="77"/>
      <c r="BD52" s="70"/>
    </row>
    <row r="53" spans="12:56">
      <c r="AY53" s="76" t="s">
        <v>465</v>
      </c>
      <c r="AZ53" s="85"/>
      <c r="BA53" s="85"/>
      <c r="BB53" s="85"/>
      <c r="BC53" s="85"/>
      <c r="BD53" s="70"/>
    </row>
    <row r="54" spans="12:56">
      <c r="AY54" s="86"/>
      <c r="AZ54" s="79" t="s">
        <v>16</v>
      </c>
      <c r="BA54" s="79" t="s">
        <v>17</v>
      </c>
      <c r="BB54" s="79" t="s">
        <v>18</v>
      </c>
      <c r="BC54" s="79" t="s">
        <v>15</v>
      </c>
      <c r="BD54" s="70"/>
    </row>
    <row r="55" spans="12:56">
      <c r="AY55" s="80" t="s">
        <v>63</v>
      </c>
      <c r="AZ55" s="81">
        <f>'3a. % by Portfolio'!G60</f>
        <v>1</v>
      </c>
      <c r="BA55" s="81" t="e">
        <f>'3a. % by Portfolio'!N60</f>
        <v>#DIV/0!</v>
      </c>
      <c r="BB55" s="81" t="e">
        <f>'3a. % by Portfolio'!U60</f>
        <v>#DIV/0!</v>
      </c>
      <c r="BC55" s="81" t="e">
        <f>'3a. % by Portfolio'!AB60</f>
        <v>#DIV/0!</v>
      </c>
      <c r="BD55" s="70"/>
    </row>
    <row r="56" spans="12:56">
      <c r="L56" s="72"/>
      <c r="M56" s="72"/>
      <c r="AY56" s="80" t="s">
        <v>64</v>
      </c>
      <c r="AZ56" s="81">
        <f>'3a. % by Portfolio'!G62</f>
        <v>0</v>
      </c>
      <c r="BA56" s="81" t="e">
        <f>'3a. % by Portfolio'!N62</f>
        <v>#DIV/0!</v>
      </c>
      <c r="BB56" s="81" t="e">
        <f>'3a. % by Portfolio'!U62</f>
        <v>#DIV/0!</v>
      </c>
      <c r="BC56" s="81" t="e">
        <f>'3a. % by Portfolio'!AB62</f>
        <v>#DIV/0!</v>
      </c>
      <c r="BD56" s="70"/>
    </row>
    <row r="57" spans="12:56">
      <c r="L57" s="72"/>
      <c r="M57" s="72"/>
      <c r="AY57" s="80" t="s">
        <v>65</v>
      </c>
      <c r="AZ57" s="81">
        <f>'3a. % by Portfolio'!G65</f>
        <v>0</v>
      </c>
      <c r="BA57" s="81" t="e">
        <f>'3a. % by Portfolio'!N65</f>
        <v>#DIV/0!</v>
      </c>
      <c r="BB57" s="81" t="e">
        <f>'3a. % by Portfolio'!U65</f>
        <v>#DIV/0!</v>
      </c>
      <c r="BC57" s="81" t="e">
        <f>'3a. % by Portfolio'!AB65</f>
        <v>#DIV/0!</v>
      </c>
      <c r="BD57" s="70"/>
    </row>
    <row r="58" spans="12:56">
      <c r="L58" s="72"/>
      <c r="M58" s="72"/>
      <c r="AY58" s="77"/>
      <c r="AZ58" s="77"/>
      <c r="BA58" s="77"/>
      <c r="BB58" s="77"/>
      <c r="BC58" s="77"/>
      <c r="BD58" s="70"/>
    </row>
    <row r="59" spans="12:56">
      <c r="AY59" s="83"/>
      <c r="AZ59" s="77"/>
      <c r="BA59" s="77"/>
      <c r="BB59" s="77"/>
      <c r="BC59" s="77"/>
      <c r="BD59" s="70"/>
    </row>
    <row r="60" spans="12:56">
      <c r="AY60" s="83"/>
      <c r="AZ60" s="77"/>
      <c r="BA60" s="77"/>
      <c r="BB60" s="77"/>
      <c r="BC60" s="77"/>
      <c r="BD60" s="70"/>
    </row>
    <row r="61" spans="12:56">
      <c r="AY61" s="83"/>
      <c r="AZ61" s="77"/>
      <c r="BA61" s="77"/>
      <c r="BB61" s="77"/>
      <c r="BC61" s="77"/>
      <c r="BD61" s="70"/>
    </row>
    <row r="62" spans="12:56">
      <c r="AY62" s="77"/>
      <c r="AZ62" s="77"/>
      <c r="BA62" s="77"/>
      <c r="BB62" s="77"/>
      <c r="BC62" s="77"/>
      <c r="BD62" s="70"/>
    </row>
    <row r="63" spans="12:56">
      <c r="AY63" s="77"/>
      <c r="AZ63" s="77"/>
      <c r="BA63" s="77"/>
      <c r="BB63" s="77"/>
      <c r="BC63" s="77"/>
      <c r="BD63" s="70"/>
    </row>
    <row r="64" spans="12:56">
      <c r="AY64" s="77"/>
      <c r="AZ64" s="77"/>
      <c r="BA64" s="77"/>
      <c r="BB64" s="77"/>
      <c r="BC64" s="77"/>
      <c r="BD64" s="70"/>
    </row>
    <row r="65" spans="14:56">
      <c r="AY65" s="77"/>
      <c r="AZ65" s="77"/>
      <c r="BA65" s="77"/>
      <c r="BB65" s="77"/>
      <c r="BC65" s="77"/>
      <c r="BD65" s="70"/>
    </row>
    <row r="66" spans="14:56">
      <c r="AY66" s="77"/>
      <c r="AZ66" s="77"/>
      <c r="BA66" s="77"/>
      <c r="BB66" s="77"/>
      <c r="BC66" s="77"/>
      <c r="BD66" s="70"/>
    </row>
    <row r="68" spans="14:56">
      <c r="N68" s="71"/>
      <c r="W68" s="71"/>
      <c r="AF68" s="71"/>
      <c r="AO68" s="71"/>
      <c r="AY68" s="77"/>
      <c r="AZ68" s="77"/>
      <c r="BA68" s="77"/>
      <c r="BB68" s="77"/>
      <c r="BC68" s="77"/>
      <c r="BD68" s="70"/>
    </row>
    <row r="69" spans="14:56">
      <c r="AY69" s="76" t="s">
        <v>471</v>
      </c>
      <c r="AZ69" s="85"/>
      <c r="BA69" s="85"/>
      <c r="BB69" s="85"/>
      <c r="BC69" s="85"/>
    </row>
    <row r="70" spans="14:56">
      <c r="AY70" s="86"/>
      <c r="AZ70" s="79" t="s">
        <v>16</v>
      </c>
      <c r="BA70" s="79" t="s">
        <v>17</v>
      </c>
      <c r="BB70" s="79" t="s">
        <v>18</v>
      </c>
      <c r="BC70" s="79" t="s">
        <v>15</v>
      </c>
    </row>
    <row r="71" spans="14:56">
      <c r="AY71" s="80" t="s">
        <v>63</v>
      </c>
      <c r="AZ71" s="81">
        <f>'3a. % by Portfolio'!G78</f>
        <v>1</v>
      </c>
      <c r="BA71" s="81" t="e">
        <f>'3a. % by Portfolio'!N78</f>
        <v>#DIV/0!</v>
      </c>
      <c r="BB71" s="81" t="e">
        <f>'3a. % by Portfolio'!U78</f>
        <v>#DIV/0!</v>
      </c>
      <c r="BC71" s="81" t="e">
        <f>'3a. % by Portfolio'!AB78</f>
        <v>#DIV/0!</v>
      </c>
    </row>
    <row r="72" spans="14:56">
      <c r="AY72" s="80" t="s">
        <v>64</v>
      </c>
      <c r="AZ72" s="81">
        <f>'3a. % by Portfolio'!G80</f>
        <v>0</v>
      </c>
      <c r="BA72" s="81" t="e">
        <f>'3a. % by Portfolio'!N80</f>
        <v>#DIV/0!</v>
      </c>
      <c r="BB72" s="81" t="e">
        <f>'3a. % by Portfolio'!U80</f>
        <v>#DIV/0!</v>
      </c>
      <c r="BC72" s="81" t="e">
        <f>'3a. % by Portfolio'!AB80</f>
        <v>#DIV/0!</v>
      </c>
    </row>
    <row r="73" spans="14:56">
      <c r="AY73" s="80" t="s">
        <v>65</v>
      </c>
      <c r="AZ73" s="81">
        <f>'3a. % by Portfolio'!G83</f>
        <v>0</v>
      </c>
      <c r="BA73" s="81" t="e">
        <f>'3a. % by Portfolio'!N83</f>
        <v>#DIV/0!</v>
      </c>
      <c r="BB73" s="81" t="e">
        <f>'3a. % by Portfolio'!U83</f>
        <v>#DIV/0!</v>
      </c>
      <c r="BC73" s="81" t="e">
        <f>'3a. % by Portfolio'!AB83</f>
        <v>#DIV/0!</v>
      </c>
    </row>
    <row r="84" spans="14:56">
      <c r="N84" s="71"/>
      <c r="W84" s="71"/>
      <c r="AF84" s="71"/>
      <c r="AO84" s="71"/>
    </row>
    <row r="85" spans="14:56">
      <c r="AY85" s="76"/>
      <c r="AZ85" s="85"/>
      <c r="BA85" s="85"/>
      <c r="BB85" s="85"/>
      <c r="BC85" s="85"/>
    </row>
    <row r="86" spans="14:56">
      <c r="AY86" s="86"/>
      <c r="AZ86" s="79"/>
      <c r="BA86" s="79"/>
      <c r="BB86" s="79"/>
      <c r="BC86" s="79"/>
    </row>
    <row r="87" spans="14:56">
      <c r="AY87" s="80"/>
      <c r="AZ87" s="81"/>
      <c r="BA87" s="81"/>
      <c r="BB87" s="81"/>
      <c r="BC87" s="81"/>
    </row>
    <row r="88" spans="14:56">
      <c r="AY88" s="80"/>
      <c r="AZ88" s="81"/>
      <c r="BA88" s="81"/>
      <c r="BB88" s="81"/>
      <c r="BC88" s="81"/>
    </row>
    <row r="89" spans="14:56">
      <c r="AY89" s="80"/>
      <c r="AZ89" s="81"/>
      <c r="BA89" s="81"/>
      <c r="BB89" s="81"/>
      <c r="BC89" s="81"/>
    </row>
    <row r="95" spans="14:56">
      <c r="AY95" s="87"/>
      <c r="AZ95" s="87"/>
      <c r="BA95" s="87"/>
      <c r="BB95" s="87"/>
      <c r="BC95" s="87"/>
      <c r="BD95" s="88"/>
    </row>
    <row r="96" spans="14:56">
      <c r="AY96" s="87"/>
      <c r="AZ96" s="87"/>
      <c r="BA96" s="87"/>
      <c r="BB96" s="87"/>
      <c r="BC96" s="87"/>
      <c r="BD96" s="88"/>
    </row>
    <row r="97" spans="14:56">
      <c r="AY97" s="87"/>
      <c r="AZ97" s="87"/>
      <c r="BA97" s="87"/>
      <c r="BB97" s="87"/>
      <c r="BC97" s="87"/>
      <c r="BD97" s="88"/>
    </row>
    <row r="98" spans="14:56">
      <c r="AY98" s="87"/>
      <c r="AZ98" s="87"/>
      <c r="BA98" s="87"/>
      <c r="BB98" s="87"/>
      <c r="BC98" s="87"/>
      <c r="BD98" s="88"/>
    </row>
    <row r="99" spans="14:56">
      <c r="AY99" s="87"/>
      <c r="AZ99" s="87"/>
      <c r="BA99" s="87"/>
      <c r="BB99" s="87"/>
      <c r="BC99" s="87"/>
      <c r="BD99" s="88"/>
    </row>
    <row r="100" spans="14:56">
      <c r="N100" s="71"/>
      <c r="W100" s="71"/>
      <c r="AF100" s="71"/>
      <c r="AO100" s="71"/>
      <c r="AY100" s="87"/>
      <c r="AZ100" s="87"/>
      <c r="BA100" s="87"/>
      <c r="BB100" s="87"/>
      <c r="BC100" s="87"/>
      <c r="BD100" s="88"/>
    </row>
    <row r="101" spans="14:56">
      <c r="AY101" s="89"/>
      <c r="AZ101" s="86"/>
      <c r="BA101" s="86"/>
      <c r="BB101" s="86"/>
      <c r="BC101" s="86"/>
      <c r="BD101" s="88"/>
    </row>
    <row r="102" spans="14:56">
      <c r="AY102" s="86"/>
      <c r="AZ102" s="82"/>
      <c r="BA102" s="82"/>
      <c r="BB102" s="82"/>
      <c r="BC102" s="82"/>
      <c r="BD102" s="88"/>
    </row>
    <row r="103" spans="14:56">
      <c r="AY103" s="86"/>
      <c r="AZ103" s="84"/>
      <c r="BA103" s="84"/>
      <c r="BB103" s="84"/>
      <c r="BC103" s="84"/>
      <c r="BD103" s="88"/>
    </row>
    <row r="104" spans="14:56">
      <c r="AY104" s="86"/>
      <c r="AZ104" s="84"/>
      <c r="BA104" s="84"/>
      <c r="BB104" s="84"/>
      <c r="BC104" s="84"/>
      <c r="BD104" s="88"/>
    </row>
    <row r="105" spans="14:56">
      <c r="AY105" s="86"/>
      <c r="AZ105" s="84"/>
      <c r="BA105" s="84"/>
      <c r="BB105" s="84"/>
      <c r="BC105" s="84"/>
      <c r="BD105" s="88"/>
    </row>
    <row r="106" spans="14:56">
      <c r="AY106" s="87"/>
      <c r="AZ106" s="87"/>
      <c r="BA106" s="87"/>
      <c r="BB106" s="87"/>
      <c r="BC106" s="87"/>
      <c r="BD106" s="88"/>
    </row>
    <row r="116" spans="14:41">
      <c r="N116" s="71" t="s">
        <v>54</v>
      </c>
      <c r="W116" s="71" t="s">
        <v>54</v>
      </c>
      <c r="AF116" s="71" t="s">
        <v>54</v>
      </c>
      <c r="AO116" s="71" t="s">
        <v>54</v>
      </c>
    </row>
  </sheetData>
  <sheetProtection algorithmName="SHA-512" hashValue="6JOo+Oujwve9BEmA4PRB5NXVfFEWdOGqV2py42980EBdotiuf6HTs8WOYAe7dSJLmfihs1N6RPsggo4Km82yIA==" saltValue="ng7Z1twh8bp/pqlj7CNgvg==" spinCount="100000" sheet="1" objects="1" scenarios="1"/>
  <mergeCells count="1">
    <mergeCell ref="K1:X3"/>
  </mergeCells>
  <hyperlinks>
    <hyperlink ref="N116" location="INDEX!A1" display="Back to index"/>
    <hyperlink ref="W116" location="INDEX!A1" display="Back to index"/>
    <hyperlink ref="AF116" location="INDEX!A1" display="Back to index"/>
    <hyperlink ref="AO116" location="INDEX!A1" display="Back to index"/>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1. All Data</vt:lpstr>
      <vt:lpstr>Q1 Summary</vt:lpstr>
      <vt:lpstr>Q2 Summary</vt:lpstr>
      <vt:lpstr>Q3 Summary</vt:lpstr>
      <vt:lpstr>Q4 Summary</vt:lpstr>
      <vt:lpstr>2a. % By Priority</vt:lpstr>
      <vt:lpstr>2b. Charts by Priority</vt:lpstr>
      <vt:lpstr>3a. % by Portfolio</vt:lpstr>
      <vt:lpstr>3b. Charts by Portfolio</vt:lpstr>
      <vt:lpstr>4. Status Tracking</vt:lpstr>
      <vt:lpstr>Custom Pivot</vt:lpstr>
      <vt:lpstr>'1. All Data'!_Toc382250483</vt:lpstr>
      <vt:lpstr>'1. All Data'!OLE_LINK3</vt:lpstr>
      <vt:lpstr>'1. All Data'!Print_Area</vt:lpstr>
      <vt:lpstr>'Q1 Summary'!Print_Area</vt:lpstr>
      <vt:lpstr>'Q2 Summary'!Print_Area</vt:lpstr>
      <vt:lpstr>'Q3 Summary'!Print_Area</vt:lpstr>
      <vt:lpstr>'Q4 Summary'!Print_Area</vt:lpstr>
      <vt:lpstr>'1. All Data'!Print_Titles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Norman</dc:creator>
  <cp:lastModifiedBy>Jennifer Norman</cp:lastModifiedBy>
  <cp:lastPrinted>2022-06-28T17:29:56Z</cp:lastPrinted>
  <dcterms:created xsi:type="dcterms:W3CDTF">2019-02-13T13:28:16Z</dcterms:created>
  <dcterms:modified xsi:type="dcterms:W3CDTF">2022-08-17T13:29:50Z</dcterms:modified>
</cp:coreProperties>
</file>