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emocratic Services\CABINET\Agenda 2022\6 June\pdfs\"/>
    </mc:Choice>
  </mc:AlternateContent>
  <workbookProtection workbookAlgorithmName="SHA-512" workbookHashValue="rJcFx5SBYBKm95nZ8haCmKz0JCVWBuxWYQKQBgAOvn9btRzO3jDox6IwwVdGUd4pCHsq2sce/CIcW4aq3bWkzw==" workbookSaltValue="Q5NRTwKTD9wCTydmPEkaZA==" workbookSpinCount="100000" lockStructure="1"/>
  <bookViews>
    <workbookView xWindow="0" yWindow="0" windowWidth="21600" windowHeight="9156"/>
  </bookViews>
  <sheets>
    <sheet name="1. All Data" sheetId="1" r:id="rId1"/>
    <sheet name="Q1 Summary" sheetId="9" state="hidden" r:id="rId2"/>
    <sheet name="Q2 Summary" sheetId="14" state="hidden" r:id="rId3"/>
    <sheet name="Q3 Summary" sheetId="15" state="hidden" r:id="rId4"/>
    <sheet name="Q4 Summary" sheetId="16" r:id="rId5"/>
    <sheet name="2a. % By Priority" sheetId="5" r:id="rId6"/>
    <sheet name="2b. Charts by Priority" sheetId="6" r:id="rId7"/>
    <sheet name="3a. % by Portfolio" sheetId="7" r:id="rId8"/>
    <sheet name="3b. Charts by Portfolio" sheetId="8" r:id="rId9"/>
    <sheet name="4. Status Tracking" sheetId="10" state="hidden" r:id="rId10"/>
    <sheet name="Custom Pivot" sheetId="17" r:id="rId11"/>
  </sheets>
  <definedNames>
    <definedName name="_xlnm._FilterDatabase" localSheetId="0" hidden="1">'1. All Data'!$A$2:$AF$131</definedName>
    <definedName name="_Toc382250483" localSheetId="0">'1. All Data'!$B$73</definedName>
    <definedName name="OLE_LINK3" localSheetId="0">'1. All Data'!$D$39</definedName>
    <definedName name="_xlnm.Print_Area" localSheetId="0">'1. All Data'!$B$1:$AE$97</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5" l="1"/>
  <c r="X14" i="5"/>
  <c r="X13" i="5"/>
  <c r="X12" i="5"/>
  <c r="X11" i="5"/>
  <c r="X10" i="5"/>
  <c r="X84" i="7" l="1"/>
  <c r="X66" i="7"/>
  <c r="X70" i="7"/>
  <c r="X69" i="7"/>
  <c r="X68" i="7"/>
  <c r="X67" i="7"/>
  <c r="X65" i="7"/>
  <c r="X64" i="7"/>
  <c r="X63" i="7"/>
  <c r="X62" i="7"/>
  <c r="X61" i="7"/>
  <c r="X60" i="7"/>
  <c r="Q11" i="5" l="1"/>
  <c r="Q10" i="5"/>
  <c r="J15" i="5" l="1"/>
  <c r="J14" i="5"/>
  <c r="J13" i="5"/>
  <c r="J12" i="5"/>
  <c r="J11" i="5"/>
  <c r="J10" i="5"/>
  <c r="J6" i="5"/>
  <c r="J5" i="5"/>
  <c r="J88" i="7" l="1"/>
  <c r="C88" i="7"/>
  <c r="J87" i="7"/>
  <c r="C87" i="7"/>
  <c r="J86" i="7"/>
  <c r="C86" i="7"/>
  <c r="J85" i="7"/>
  <c r="C85" i="7"/>
  <c r="J84" i="7"/>
  <c r="C84" i="7"/>
  <c r="J83" i="7"/>
  <c r="C83" i="7"/>
  <c r="J80" i="7"/>
  <c r="C80" i="7"/>
  <c r="J79" i="7"/>
  <c r="C79" i="7"/>
  <c r="J78" i="7"/>
  <c r="C78" i="7"/>
  <c r="J52" i="7"/>
  <c r="J51" i="7"/>
  <c r="J50" i="7"/>
  <c r="J49" i="7"/>
  <c r="J48" i="7"/>
  <c r="J47" i="7"/>
  <c r="J44" i="7"/>
  <c r="J43" i="7"/>
  <c r="J42" i="7"/>
  <c r="C52" i="7"/>
  <c r="C51" i="7"/>
  <c r="C50" i="7"/>
  <c r="C49" i="7"/>
  <c r="C48" i="7"/>
  <c r="C47" i="7"/>
  <c r="C44" i="7"/>
  <c r="C43" i="7"/>
  <c r="C42" i="7"/>
  <c r="X69" i="5"/>
  <c r="X68" i="5"/>
  <c r="X67" i="5"/>
  <c r="X66" i="5"/>
  <c r="X65" i="5"/>
  <c r="X64" i="5"/>
  <c r="X63" i="5"/>
  <c r="X62" i="5"/>
  <c r="X61" i="5"/>
  <c r="X60" i="5"/>
  <c r="X59" i="5"/>
  <c r="X51" i="5"/>
  <c r="X50" i="5"/>
  <c r="X49" i="5"/>
  <c r="X48" i="5"/>
  <c r="X47" i="5"/>
  <c r="X46" i="5"/>
  <c r="X45" i="5"/>
  <c r="X44" i="5"/>
  <c r="X43" i="5"/>
  <c r="X42" i="5"/>
  <c r="X41" i="5"/>
  <c r="X33" i="5"/>
  <c r="X32" i="5"/>
  <c r="X31" i="5"/>
  <c r="X30" i="5"/>
  <c r="X29" i="5"/>
  <c r="X28" i="5"/>
  <c r="X27" i="5"/>
  <c r="X26" i="5"/>
  <c r="X25" i="5"/>
  <c r="X24" i="5"/>
  <c r="X23" i="5"/>
  <c r="X9" i="5"/>
  <c r="X8" i="5"/>
  <c r="X7" i="5"/>
  <c r="X6" i="5"/>
  <c r="X5" i="5"/>
  <c r="Q69" i="5"/>
  <c r="Q68" i="5"/>
  <c r="Q67" i="5"/>
  <c r="Q66" i="5"/>
  <c r="Q65" i="5"/>
  <c r="Q64" i="5"/>
  <c r="Q61" i="5"/>
  <c r="Q60" i="5"/>
  <c r="Q59" i="5"/>
  <c r="Q51" i="5"/>
  <c r="Q50" i="5"/>
  <c r="Q49" i="5"/>
  <c r="Q48" i="5"/>
  <c r="Q47" i="5"/>
  <c r="Q46" i="5"/>
  <c r="Q43" i="5"/>
  <c r="Q42" i="5"/>
  <c r="Q41" i="5"/>
  <c r="Q33" i="5"/>
  <c r="Q32" i="5"/>
  <c r="Q31" i="5"/>
  <c r="Q30" i="5"/>
  <c r="Q29" i="5"/>
  <c r="Q28" i="5"/>
  <c r="Q25" i="5"/>
  <c r="Q24" i="5"/>
  <c r="Q23" i="5"/>
  <c r="Q7" i="5"/>
  <c r="Q6" i="5"/>
  <c r="Q5" i="5"/>
  <c r="J69" i="5"/>
  <c r="J68" i="5"/>
  <c r="J67" i="5"/>
  <c r="J66" i="5"/>
  <c r="J65" i="5"/>
  <c r="J64" i="5"/>
  <c r="J61" i="5"/>
  <c r="J60" i="5"/>
  <c r="J59" i="5"/>
  <c r="J51" i="5"/>
  <c r="J50" i="5"/>
  <c r="J49" i="5"/>
  <c r="J48" i="5"/>
  <c r="J47" i="5"/>
  <c r="J46" i="5"/>
  <c r="J43" i="5"/>
  <c r="J42" i="5"/>
  <c r="J41" i="5"/>
  <c r="J33" i="5"/>
  <c r="J32" i="5"/>
  <c r="J31" i="5"/>
  <c r="J30" i="5"/>
  <c r="J29" i="5"/>
  <c r="J28" i="5"/>
  <c r="J25" i="5"/>
  <c r="J24" i="5"/>
  <c r="J23" i="5"/>
  <c r="C69" i="5"/>
  <c r="C68" i="5"/>
  <c r="C67" i="5"/>
  <c r="C66" i="5"/>
  <c r="C65" i="5"/>
  <c r="C64" i="5"/>
  <c r="C61" i="5"/>
  <c r="C60" i="5"/>
  <c r="C59" i="5"/>
  <c r="C51" i="5"/>
  <c r="C50" i="5"/>
  <c r="C49" i="5"/>
  <c r="C48" i="5"/>
  <c r="C47" i="5"/>
  <c r="C46" i="5"/>
  <c r="C43" i="5"/>
  <c r="C42" i="5"/>
  <c r="C41" i="5"/>
  <c r="C33" i="5"/>
  <c r="C32" i="5"/>
  <c r="C31" i="5"/>
  <c r="C30" i="5"/>
  <c r="C29" i="5"/>
  <c r="C28" i="5"/>
  <c r="C25" i="5"/>
  <c r="C24" i="5"/>
  <c r="C23" i="5"/>
  <c r="C7" i="5"/>
  <c r="C6" i="5"/>
  <c r="C5" i="5"/>
  <c r="C15" i="5"/>
  <c r="C14" i="5"/>
  <c r="C13" i="5"/>
  <c r="C12" i="5"/>
  <c r="C11" i="5"/>
  <c r="C10" i="5"/>
  <c r="X88" i="7" l="1"/>
  <c r="X87" i="7"/>
  <c r="X86" i="7"/>
  <c r="X85" i="7"/>
  <c r="X83" i="7"/>
  <c r="X82" i="7"/>
  <c r="X81" i="7"/>
  <c r="X80" i="7"/>
  <c r="X79" i="7"/>
  <c r="X78" i="7"/>
  <c r="X52" i="7"/>
  <c r="X51" i="7"/>
  <c r="X50" i="7"/>
  <c r="X49" i="7"/>
  <c r="X48" i="7"/>
  <c r="X47" i="7"/>
  <c r="X46" i="7"/>
  <c r="X45" i="7"/>
  <c r="X44" i="7"/>
  <c r="X43" i="7"/>
  <c r="X42" i="7"/>
  <c r="X11" i="7" l="1"/>
  <c r="Q88" i="7" l="1"/>
  <c r="Q87" i="7"/>
  <c r="Q86" i="7"/>
  <c r="Q85" i="7"/>
  <c r="Q84" i="7"/>
  <c r="Q83" i="7"/>
  <c r="Q80" i="7"/>
  <c r="Q79" i="7"/>
  <c r="Q78" i="7"/>
  <c r="Q52" i="7"/>
  <c r="Q51" i="7"/>
  <c r="Q50" i="7"/>
  <c r="Q49" i="7"/>
  <c r="Q48" i="7"/>
  <c r="Q47" i="7"/>
  <c r="Q44" i="7"/>
  <c r="Q43" i="7"/>
  <c r="Q42" i="7"/>
  <c r="J7" i="5" l="1"/>
  <c r="X25" i="7" l="1"/>
  <c r="X6" i="7"/>
  <c r="Q60" i="7" l="1"/>
  <c r="X28" i="7"/>
  <c r="X27" i="7"/>
  <c r="X26" i="7"/>
  <c r="Q26" i="7"/>
  <c r="X29" i="7"/>
  <c r="X34" i="7"/>
  <c r="X33" i="7"/>
  <c r="X32" i="7"/>
  <c r="X31" i="7"/>
  <c r="X30" i="7"/>
  <c r="X24" i="7"/>
  <c r="X9" i="7"/>
  <c r="X8" i="7"/>
  <c r="X7" i="7"/>
  <c r="Q7" i="7"/>
  <c r="X10" i="7"/>
  <c r="X15" i="7"/>
  <c r="X14" i="7"/>
  <c r="X13" i="7"/>
  <c r="X12" i="7"/>
  <c r="X5" i="7"/>
  <c r="E11" i="16" l="1"/>
  <c r="G13" i="16"/>
  <c r="G14" i="16"/>
  <c r="G15" i="16"/>
  <c r="C15" i="16"/>
  <c r="C14" i="16"/>
  <c r="E12" i="16"/>
  <c r="E13" i="16"/>
  <c r="E14" i="16"/>
  <c r="E15" i="16"/>
  <c r="X89" i="7"/>
  <c r="Y86" i="7" s="1"/>
  <c r="Z86" i="7" s="1"/>
  <c r="X71" i="7"/>
  <c r="Y68" i="7" s="1"/>
  <c r="Z68" i="7" s="1"/>
  <c r="X53" i="7"/>
  <c r="Y49" i="7" s="1"/>
  <c r="Z49" i="7" s="1"/>
  <c r="C13" i="16"/>
  <c r="X35" i="7"/>
  <c r="Y33" i="7" s="1"/>
  <c r="Z33" i="7" s="1"/>
  <c r="C12" i="16"/>
  <c r="X16" i="7"/>
  <c r="Y14" i="7" s="1"/>
  <c r="Z14" i="7" s="1"/>
  <c r="G11" i="16"/>
  <c r="G12" i="16"/>
  <c r="C11" i="16"/>
  <c r="Y28" i="7" l="1"/>
  <c r="Y45" i="7"/>
  <c r="Y63" i="7"/>
  <c r="Y27" i="7"/>
  <c r="Y62" i="7"/>
  <c r="Y80" i="7"/>
  <c r="Y44" i="7"/>
  <c r="Y81" i="7"/>
  <c r="Y26" i="7"/>
  <c r="Y46" i="7"/>
  <c r="Y64" i="7"/>
  <c r="Y82" i="7"/>
  <c r="X16" i="5"/>
  <c r="Y12" i="5" s="1"/>
  <c r="Z12" i="5" s="1"/>
  <c r="Y5" i="7"/>
  <c r="Y43" i="7"/>
  <c r="Y67" i="7"/>
  <c r="Z67" i="7" s="1"/>
  <c r="Y48" i="7"/>
  <c r="Y51" i="7"/>
  <c r="Z51" i="7" s="1"/>
  <c r="G5" i="16"/>
  <c r="G7" i="16"/>
  <c r="X54" i="7"/>
  <c r="Y11" i="7"/>
  <c r="Y84" i="7"/>
  <c r="Y8" i="7"/>
  <c r="Y85" i="7"/>
  <c r="Z85" i="7" s="1"/>
  <c r="Y13" i="7"/>
  <c r="Z13" i="7" s="1"/>
  <c r="C8" i="16"/>
  <c r="X17" i="7"/>
  <c r="AA6" i="7" s="1"/>
  <c r="Y12" i="7"/>
  <c r="Z12" i="7" s="1"/>
  <c r="Y66" i="7"/>
  <c r="Y69" i="7"/>
  <c r="Z69" i="7" s="1"/>
  <c r="Y88" i="7"/>
  <c r="Z88" i="7" s="1"/>
  <c r="X90" i="7"/>
  <c r="Y10" i="7"/>
  <c r="Y15" i="7"/>
  <c r="Z15" i="7" s="1"/>
  <c r="Y7" i="7"/>
  <c r="Y70" i="7"/>
  <c r="Z70" i="7" s="1"/>
  <c r="Y78" i="7"/>
  <c r="Y87" i="7"/>
  <c r="Z87" i="7" s="1"/>
  <c r="E5" i="16"/>
  <c r="G8" i="16"/>
  <c r="G9" i="16"/>
  <c r="Y9" i="7"/>
  <c r="Y60" i="7"/>
  <c r="Y83" i="7"/>
  <c r="Y79" i="7"/>
  <c r="X72" i="7"/>
  <c r="Y65" i="7"/>
  <c r="Y61" i="7"/>
  <c r="Y52" i="7"/>
  <c r="Z52" i="7" s="1"/>
  <c r="Y50" i="7"/>
  <c r="Z50" i="7" s="1"/>
  <c r="Y47" i="7"/>
  <c r="Y42" i="7"/>
  <c r="Y34" i="7"/>
  <c r="Z34" i="7" s="1"/>
  <c r="Y24" i="7"/>
  <c r="Y25" i="7"/>
  <c r="Y31" i="7"/>
  <c r="Z31" i="7" s="1"/>
  <c r="Y30" i="7"/>
  <c r="Y29" i="7"/>
  <c r="X36" i="7"/>
  <c r="Y32" i="7"/>
  <c r="Z32" i="7" s="1"/>
  <c r="E7" i="16"/>
  <c r="E8" i="16"/>
  <c r="E9" i="16"/>
  <c r="C7" i="16"/>
  <c r="Y6" i="7"/>
  <c r="C5" i="16"/>
  <c r="X34" i="5"/>
  <c r="Y30" i="5" s="1"/>
  <c r="Z30" i="5" s="1"/>
  <c r="X70" i="5"/>
  <c r="Y60" i="5" s="1"/>
  <c r="C9" i="16"/>
  <c r="X52" i="5"/>
  <c r="Y43" i="5" s="1"/>
  <c r="Z5" i="7" l="1"/>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Q12" i="5"/>
  <c r="E5" i="15"/>
  <c r="Z43" i="5" l="1"/>
  <c r="AB42" i="7"/>
  <c r="D13" i="16" s="1"/>
  <c r="AB62" i="7"/>
  <c r="AB80" i="7"/>
  <c r="AB44" i="7"/>
  <c r="F13" i="16" s="1"/>
  <c r="AB26" i="7"/>
  <c r="AB7" i="7"/>
  <c r="Z10" i="5"/>
  <c r="AB10" i="7"/>
  <c r="AA41" i="5"/>
  <c r="AA42" i="5"/>
  <c r="AA46" i="5"/>
  <c r="AA47" i="5"/>
  <c r="AA45" i="5"/>
  <c r="AA43" i="5"/>
  <c r="AA44" i="5"/>
  <c r="AA59" i="5"/>
  <c r="AA60" i="5"/>
  <c r="AA61" i="5"/>
  <c r="AA62" i="5"/>
  <c r="AA63" i="5"/>
  <c r="AA65" i="5"/>
  <c r="AA64" i="5"/>
  <c r="Z41" i="5"/>
  <c r="AB47" i="7"/>
  <c r="H13" i="16" s="1"/>
  <c r="Z28" i="5"/>
  <c r="Z7" i="5"/>
  <c r="Z23" i="5"/>
  <c r="Z46" i="5"/>
  <c r="Z5" i="5"/>
  <c r="Z64" i="5"/>
  <c r="Z25" i="5"/>
  <c r="AA24" i="5"/>
  <c r="AA29" i="5"/>
  <c r="AA27" i="5"/>
  <c r="AA25" i="5"/>
  <c r="AA26" i="5"/>
  <c r="AA28" i="5"/>
  <c r="AA11" i="5"/>
  <c r="AA8" i="5"/>
  <c r="AA7" i="5"/>
  <c r="AA10" i="5"/>
  <c r="AA6" i="5"/>
  <c r="AA9" i="5"/>
  <c r="Z61" i="5"/>
  <c r="G5" i="15"/>
  <c r="C5" i="15"/>
  <c r="E8" i="14"/>
  <c r="E5" i="14"/>
  <c r="E7" i="14"/>
  <c r="AB25" i="5" l="1"/>
  <c r="AB61" i="5"/>
  <c r="F9" i="16" s="1"/>
  <c r="AB10" i="5"/>
  <c r="AB7" i="5"/>
  <c r="AB59" i="5"/>
  <c r="D9" i="16" s="1"/>
  <c r="AB41" i="5"/>
  <c r="D8" i="16" s="1"/>
  <c r="AB43" i="5"/>
  <c r="F8" i="16" s="1"/>
  <c r="AB64" i="5"/>
  <c r="H9" i="16" s="1"/>
  <c r="AB23" i="5"/>
  <c r="D7" i="16" s="1"/>
  <c r="AB46" i="5"/>
  <c r="H8" i="16" s="1"/>
  <c r="AB5" i="5"/>
  <c r="AD5" i="5" s="1"/>
  <c r="C7" i="7"/>
  <c r="F5" i="16" l="1"/>
  <c r="AD7" i="5"/>
  <c r="D5" i="16"/>
  <c r="H5" i="16"/>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BC89" i="8" l="1"/>
  <c r="BB89" i="8"/>
  <c r="BA89" i="8"/>
  <c r="AZ89" i="8"/>
  <c r="BC88" i="8"/>
  <c r="BB88" i="8"/>
  <c r="BA88" i="8"/>
  <c r="AZ88" i="8"/>
  <c r="BC87" i="8"/>
  <c r="BB87" i="8"/>
  <c r="BA87" i="8"/>
  <c r="AZ87" i="8"/>
  <c r="E13" i="14"/>
  <c r="AB83" i="7" l="1"/>
  <c r="AB78" i="7"/>
  <c r="AB65" i="7"/>
  <c r="AB60" i="7"/>
  <c r="BC41" i="8"/>
  <c r="BC40" i="8"/>
  <c r="BC39" i="8"/>
  <c r="AB29" i="7"/>
  <c r="AB24" i="7"/>
  <c r="D12" i="16" s="1"/>
  <c r="BC7" i="8"/>
  <c r="E15" i="15"/>
  <c r="C15" i="15"/>
  <c r="Q70" i="7"/>
  <c r="Q69" i="7"/>
  <c r="Q68" i="7"/>
  <c r="Q67" i="7"/>
  <c r="Q66" i="7"/>
  <c r="Q65" i="7"/>
  <c r="Q62" i="7"/>
  <c r="E14" i="15" s="1"/>
  <c r="Q61" i="7"/>
  <c r="E13" i="15"/>
  <c r="Q34" i="7"/>
  <c r="Q33" i="7"/>
  <c r="Q32" i="7"/>
  <c r="Q31" i="7"/>
  <c r="Q30" i="7"/>
  <c r="Q29" i="7"/>
  <c r="E12" i="15"/>
  <c r="Q25" i="7"/>
  <c r="Q24" i="7"/>
  <c r="Q15" i="7"/>
  <c r="Q14" i="7"/>
  <c r="Q13" i="7"/>
  <c r="Q12" i="7"/>
  <c r="Q11" i="7"/>
  <c r="Q10" i="7"/>
  <c r="E11" i="15"/>
  <c r="Q6" i="7"/>
  <c r="Q5" i="7"/>
  <c r="E15" i="14"/>
  <c r="J70" i="7"/>
  <c r="J69" i="7"/>
  <c r="J68" i="7"/>
  <c r="J67" i="7"/>
  <c r="J66" i="7"/>
  <c r="J65" i="7"/>
  <c r="J62" i="7"/>
  <c r="E14" i="14" s="1"/>
  <c r="J61" i="7"/>
  <c r="J60" i="7"/>
  <c r="C13" i="14"/>
  <c r="J34" i="7"/>
  <c r="J33" i="7"/>
  <c r="J32" i="7"/>
  <c r="J31" i="7"/>
  <c r="J30" i="7"/>
  <c r="J29" i="7"/>
  <c r="J26" i="7"/>
  <c r="E12" i="14" s="1"/>
  <c r="J25" i="7"/>
  <c r="J24" i="7"/>
  <c r="J15" i="7"/>
  <c r="J14" i="7"/>
  <c r="J13" i="7"/>
  <c r="J12" i="7"/>
  <c r="J11" i="7"/>
  <c r="J10" i="7"/>
  <c r="J7" i="7"/>
  <c r="E11" i="14" s="1"/>
  <c r="J6" i="7"/>
  <c r="J5" i="7"/>
  <c r="C70" i="7"/>
  <c r="C69" i="7"/>
  <c r="C68" i="7"/>
  <c r="C67" i="7"/>
  <c r="C66" i="7"/>
  <c r="C65" i="7"/>
  <c r="C62" i="7"/>
  <c r="C61" i="7"/>
  <c r="C60" i="7"/>
  <c r="C34" i="7"/>
  <c r="C33" i="7"/>
  <c r="C32" i="7"/>
  <c r="C31" i="7"/>
  <c r="C30" i="7"/>
  <c r="C29" i="7"/>
  <c r="C26" i="7"/>
  <c r="C25" i="7"/>
  <c r="C24" i="7"/>
  <c r="C15" i="7"/>
  <c r="C14" i="7"/>
  <c r="C13" i="7"/>
  <c r="C12" i="7"/>
  <c r="C11" i="7"/>
  <c r="C10" i="7"/>
  <c r="C6" i="7"/>
  <c r="C5" i="7"/>
  <c r="G11" i="14" l="1"/>
  <c r="G13" i="14"/>
  <c r="G12" i="14"/>
  <c r="G12" i="9"/>
  <c r="C11" i="15"/>
  <c r="BC71" i="8"/>
  <c r="D15" i="16"/>
  <c r="BC72" i="8"/>
  <c r="F15" i="16"/>
  <c r="BC73" i="8"/>
  <c r="H15" i="16"/>
  <c r="BC57" i="8"/>
  <c r="H14" i="16"/>
  <c r="BC55" i="8"/>
  <c r="D14" i="16"/>
  <c r="BC56" i="8"/>
  <c r="F14" i="16"/>
  <c r="BC24" i="8"/>
  <c r="F12" i="16"/>
  <c r="BC25" i="8"/>
  <c r="H12" i="16"/>
  <c r="BC23" i="8"/>
  <c r="BC9" i="8"/>
  <c r="H11" i="16"/>
  <c r="BC8" i="8"/>
  <c r="F11" i="16"/>
  <c r="D11" i="16"/>
  <c r="C13" i="15"/>
  <c r="G14" i="15"/>
  <c r="C14" i="15"/>
  <c r="G15" i="15"/>
  <c r="C12" i="15"/>
  <c r="G13" i="15"/>
  <c r="G12" i="15"/>
  <c r="G11" i="15"/>
  <c r="C11" i="14"/>
  <c r="C15" i="14"/>
  <c r="G14" i="14"/>
  <c r="C12" i="14"/>
  <c r="C14" i="14"/>
  <c r="G15" i="14"/>
  <c r="G14"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5" i="9"/>
  <c r="G13" i="9"/>
  <c r="G11" i="9"/>
  <c r="E15" i="9"/>
  <c r="E14" i="9"/>
  <c r="E13" i="9"/>
  <c r="E12" i="9"/>
  <c r="E11" i="9"/>
  <c r="C15" i="9"/>
  <c r="C14" i="9"/>
  <c r="C13" i="9"/>
  <c r="C12" i="9"/>
  <c r="C11" i="9"/>
  <c r="E9" i="14"/>
  <c r="Q17" i="7" l="1"/>
  <c r="T7" i="7" s="1"/>
  <c r="U7" i="7" s="1"/>
  <c r="R7" i="7"/>
  <c r="S7" i="7" s="1"/>
  <c r="G5" i="14"/>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BC23" i="6"/>
  <c r="E9" i="15"/>
  <c r="E8" i="15"/>
  <c r="E7" i="15"/>
  <c r="Q15" i="5"/>
  <c r="Q14" i="5"/>
  <c r="Q13" i="5"/>
  <c r="C9" i="14"/>
  <c r="C8" i="14"/>
  <c r="C7" i="14"/>
  <c r="E5" i="9"/>
  <c r="Q16" i="5" l="1"/>
  <c r="T6" i="7"/>
  <c r="T11" i="7"/>
  <c r="T5" i="7"/>
  <c r="T10" i="7"/>
  <c r="L5" i="7"/>
  <c r="C9" i="15"/>
  <c r="S60" i="7"/>
  <c r="BC24" i="6"/>
  <c r="F7" i="16"/>
  <c r="BC25" i="6"/>
  <c r="H7" i="16"/>
  <c r="C7" i="15"/>
  <c r="G8" i="15"/>
  <c r="G7" i="15"/>
  <c r="BB8" i="8"/>
  <c r="F11" i="15"/>
  <c r="C8" i="15"/>
  <c r="G9" i="15"/>
  <c r="AZ9" i="8"/>
  <c r="E7" i="9"/>
  <c r="E8" i="9"/>
  <c r="AZ8" i="8"/>
  <c r="C5" i="9"/>
  <c r="E9" i="9"/>
  <c r="G9" i="14"/>
  <c r="G7" i="14"/>
  <c r="G8" i="14"/>
  <c r="C5" i="14"/>
  <c r="J16" i="5"/>
  <c r="K7" i="5" s="1"/>
  <c r="C16" i="5"/>
  <c r="D5" i="5" s="1"/>
  <c r="T84" i="7"/>
  <c r="M79" i="7"/>
  <c r="E78" i="7"/>
  <c r="L78" i="7"/>
  <c r="E83" i="7"/>
  <c r="T29" i="7"/>
  <c r="H15" i="9"/>
  <c r="AZ73" i="8"/>
  <c r="F15" i="9"/>
  <c r="AZ72" i="8"/>
  <c r="S29" i="7"/>
  <c r="T30" i="7"/>
  <c r="T24" i="7"/>
  <c r="U24" i="7" s="1"/>
  <c r="T26" i="7"/>
  <c r="U26" i="7" s="1"/>
  <c r="S24" i="7"/>
  <c r="S42" i="7"/>
  <c r="G78" i="7"/>
  <c r="G42" i="7"/>
  <c r="M62" i="7"/>
  <c r="N62" i="7" s="1"/>
  <c r="G47" i="7"/>
  <c r="M65" i="7"/>
  <c r="E29" i="7"/>
  <c r="M80" i="7"/>
  <c r="N80" i="7" s="1"/>
  <c r="M83" i="7"/>
  <c r="N83" i="7" s="1"/>
  <c r="E65" i="7"/>
  <c r="E42" i="7"/>
  <c r="E47" i="7"/>
  <c r="L24" i="7"/>
  <c r="S5" i="7"/>
  <c r="M78" i="7"/>
  <c r="T78" i="7"/>
  <c r="U78" i="7" s="1"/>
  <c r="S78" i="7"/>
  <c r="L83" i="7"/>
  <c r="S10" i="7"/>
  <c r="G5" i="7"/>
  <c r="F26" i="7"/>
  <c r="G26" i="7" s="1"/>
  <c r="F25" i="7"/>
  <c r="F24" i="7"/>
  <c r="M11" i="7"/>
  <c r="T83" i="7"/>
  <c r="M29" i="7"/>
  <c r="M66" i="7"/>
  <c r="F29" i="7"/>
  <c r="G29" i="7" s="1"/>
  <c r="E60" i="7"/>
  <c r="M26" i="7"/>
  <c r="N26" i="7" s="1"/>
  <c r="M24" i="7"/>
  <c r="N24" i="7" s="1"/>
  <c r="M30" i="7"/>
  <c r="T80" i="7"/>
  <c r="U80" i="7" s="1"/>
  <c r="F13" i="9"/>
  <c r="AZ40" i="8"/>
  <c r="C7" i="9"/>
  <c r="L60" i="7"/>
  <c r="M61" i="7"/>
  <c r="N60" i="7" s="1"/>
  <c r="M7" i="7"/>
  <c r="N7" i="7" s="1"/>
  <c r="M5" i="7"/>
  <c r="N5" i="7" s="1"/>
  <c r="L10" i="7"/>
  <c r="L47" i="7"/>
  <c r="M10" i="7"/>
  <c r="T62" i="7"/>
  <c r="U62" i="7" s="1"/>
  <c r="S65" i="7"/>
  <c r="T66" i="7"/>
  <c r="U65" i="7" s="1"/>
  <c r="T61" i="7"/>
  <c r="T60" i="7"/>
  <c r="L65" i="7"/>
  <c r="T48" i="7"/>
  <c r="T44" i="7"/>
  <c r="U44" i="7" s="1"/>
  <c r="T43" i="7"/>
  <c r="T42" i="7"/>
  <c r="T47" i="7"/>
  <c r="M48" i="7"/>
  <c r="M44" i="7"/>
  <c r="N44" i="7" s="1"/>
  <c r="M43" i="7"/>
  <c r="M42" i="7"/>
  <c r="M47" i="7"/>
  <c r="L42" i="7"/>
  <c r="F62" i="7"/>
  <c r="G62" i="7" s="1"/>
  <c r="F65" i="7"/>
  <c r="F66" i="7"/>
  <c r="F61" i="7"/>
  <c r="G60" i="7" s="1"/>
  <c r="G9" i="9"/>
  <c r="G5" i="9"/>
  <c r="G8" i="9"/>
  <c r="C9" i="9"/>
  <c r="G7"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1" i="15" s="1"/>
  <c r="U10" i="7"/>
  <c r="BB9" i="8" s="1"/>
  <c r="R32" i="5"/>
  <c r="S32" i="5" s="1"/>
  <c r="R25" i="5"/>
  <c r="S25" i="5" s="1"/>
  <c r="R15" i="5"/>
  <c r="S15" i="5" s="1"/>
  <c r="Q17" i="5"/>
  <c r="T5" i="5" s="1"/>
  <c r="R12" i="5"/>
  <c r="S12" i="5" s="1"/>
  <c r="R11" i="5"/>
  <c r="BB24" i="8"/>
  <c r="F12" i="15"/>
  <c r="BB57" i="8"/>
  <c r="H14" i="15"/>
  <c r="BB23" i="8"/>
  <c r="D12" i="15"/>
  <c r="BB72" i="8"/>
  <c r="F15" i="15"/>
  <c r="BB40" i="8"/>
  <c r="F13" i="15"/>
  <c r="BB56" i="8"/>
  <c r="F14" i="15"/>
  <c r="BB71" i="8"/>
  <c r="D15" i="15"/>
  <c r="H13" i="9"/>
  <c r="AZ7" i="8"/>
  <c r="AZ39" i="8"/>
  <c r="K12" i="5"/>
  <c r="L12" i="5" s="1"/>
  <c r="BA72" i="8"/>
  <c r="F15" i="14"/>
  <c r="BA56" i="8"/>
  <c r="F14" i="14"/>
  <c r="BA8" i="8"/>
  <c r="F11" i="14"/>
  <c r="BA23" i="8"/>
  <c r="D12" i="14"/>
  <c r="BA7" i="8"/>
  <c r="D11" i="14"/>
  <c r="BA55" i="8"/>
  <c r="D14" i="14"/>
  <c r="BA24" i="8"/>
  <c r="F12" i="14"/>
  <c r="BA40" i="8"/>
  <c r="F13" i="14"/>
  <c r="BA73" i="8"/>
  <c r="H15" i="14"/>
  <c r="K33" i="5"/>
  <c r="L33" i="5" s="1"/>
  <c r="K25" i="5"/>
  <c r="L25" i="5" s="1"/>
  <c r="K48" i="5"/>
  <c r="L48" i="5" s="1"/>
  <c r="K43" i="5"/>
  <c r="L43" i="5" s="1"/>
  <c r="N78" i="7"/>
  <c r="U83" i="7"/>
  <c r="U47" i="7"/>
  <c r="U29" i="7"/>
  <c r="N65" i="7"/>
  <c r="F14" i="9"/>
  <c r="AZ56" i="8"/>
  <c r="D15" i="9"/>
  <c r="AZ71" i="8"/>
  <c r="D14" i="9"/>
  <c r="AZ55" i="8"/>
  <c r="D13" i="9"/>
  <c r="D49" i="5"/>
  <c r="E49" i="5" s="1"/>
  <c r="AZ41" i="8"/>
  <c r="N29" i="7"/>
  <c r="G24" i="7"/>
  <c r="N10" i="7"/>
  <c r="F12" i="9"/>
  <c r="AZ24" i="8"/>
  <c r="D59" i="5"/>
  <c r="H12" i="9"/>
  <c r="AZ25" i="8"/>
  <c r="N42" i="7"/>
  <c r="U60" i="7"/>
  <c r="U42" i="7"/>
  <c r="N47" i="7"/>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1" i="9"/>
  <c r="R5" i="5"/>
  <c r="R6" i="5"/>
  <c r="R7" i="5"/>
  <c r="S7" i="5" s="1"/>
  <c r="R10" i="5"/>
  <c r="R14" i="5"/>
  <c r="S14" i="5" s="1"/>
  <c r="R13" i="5"/>
  <c r="S13" i="5" s="1"/>
  <c r="J17" i="5"/>
  <c r="L7" i="5"/>
  <c r="K5" i="5"/>
  <c r="K15" i="5"/>
  <c r="L15" i="5" s="1"/>
  <c r="BC7" i="6"/>
  <c r="BC9" i="6"/>
  <c r="J71" i="5"/>
  <c r="M61" i="5" s="1"/>
  <c r="N61" i="5"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7" i="8" l="1"/>
  <c r="H11" i="15"/>
  <c r="S5" i="5"/>
  <c r="BB41" i="8"/>
  <c r="H13" i="15"/>
  <c r="BB73" i="8"/>
  <c r="H15" i="15"/>
  <c r="BB55" i="8"/>
  <c r="D14" i="15"/>
  <c r="BB25" i="8"/>
  <c r="H12" i="15"/>
  <c r="BB39" i="8"/>
  <c r="D13" i="15"/>
  <c r="T6" i="5"/>
  <c r="T7" i="5"/>
  <c r="U7" i="5" s="1"/>
  <c r="D12" i="9"/>
  <c r="F59" i="5"/>
  <c r="BA9" i="8"/>
  <c r="H11" i="14"/>
  <c r="BA57" i="8"/>
  <c r="H14" i="14"/>
  <c r="BA71" i="8"/>
  <c r="D15" i="14"/>
  <c r="BA56" i="6"/>
  <c r="F9" i="14"/>
  <c r="BA41" i="8"/>
  <c r="H13" i="14"/>
  <c r="BA39" i="8"/>
  <c r="D13" i="14"/>
  <c r="BA25" i="8"/>
  <c r="H12" i="14"/>
  <c r="M42" i="5"/>
  <c r="M43" i="5"/>
  <c r="N43" i="5" s="1"/>
  <c r="M10" i="5"/>
  <c r="M7" i="5"/>
  <c r="N7" i="5" s="1"/>
  <c r="E46" i="5"/>
  <c r="F65" i="5"/>
  <c r="G64" i="5" s="1"/>
  <c r="E41" i="5"/>
  <c r="H14" i="9"/>
  <c r="AZ57" i="8"/>
  <c r="S64" i="5"/>
  <c r="F42" i="5"/>
  <c r="E59" i="5"/>
  <c r="F41" i="5"/>
  <c r="AZ23" i="8"/>
  <c r="G23" i="5"/>
  <c r="E23" i="5"/>
  <c r="T11" i="5"/>
  <c r="F43" i="5"/>
  <c r="G43" i="5" s="1"/>
  <c r="T10" i="5"/>
  <c r="F47" i="5"/>
  <c r="G46" i="5" s="1"/>
  <c r="F61" i="5"/>
  <c r="G61" i="5" s="1"/>
  <c r="F60" i="5"/>
  <c r="F5" i="5"/>
  <c r="F6" i="5"/>
  <c r="AZ24" i="6"/>
  <c r="F7" i="9"/>
  <c r="H11" i="9"/>
  <c r="D11" i="9"/>
  <c r="M11" i="5"/>
  <c r="M65" i="5"/>
  <c r="M5" i="5"/>
  <c r="M6" i="5"/>
  <c r="L5" i="5"/>
  <c r="S46" i="5"/>
  <c r="S10" i="5"/>
  <c r="G28" i="5"/>
  <c r="L10" i="5"/>
  <c r="M60" i="5"/>
  <c r="L41" i="5"/>
  <c r="M46" i="5"/>
  <c r="M59" i="5"/>
  <c r="M64" i="5"/>
  <c r="L59" i="5"/>
  <c r="L64" i="5"/>
  <c r="L46" i="5"/>
  <c r="M41" i="5"/>
  <c r="M47" i="5"/>
  <c r="S59" i="5"/>
  <c r="S41" i="5"/>
  <c r="T47" i="5"/>
  <c r="T42" i="5"/>
  <c r="T46" i="5"/>
  <c r="T41" i="5"/>
  <c r="T43" i="5"/>
  <c r="U43" i="5" s="1"/>
  <c r="L23" i="5"/>
  <c r="L28" i="5"/>
  <c r="E28" i="5"/>
  <c r="T60" i="5"/>
  <c r="T61" i="5"/>
  <c r="U61" i="5" s="1"/>
  <c r="T64" i="5"/>
  <c r="T59" i="5"/>
  <c r="T65" i="5"/>
  <c r="S28" i="5"/>
  <c r="T29" i="5"/>
  <c r="T28" i="5"/>
  <c r="T23" i="5"/>
  <c r="T24" i="5"/>
  <c r="T25" i="5"/>
  <c r="U25" i="5" s="1"/>
  <c r="S23" i="5"/>
  <c r="N25" i="5"/>
  <c r="M24" i="5"/>
  <c r="M23" i="5"/>
  <c r="M28" i="5"/>
  <c r="M29" i="5"/>
  <c r="E10" i="5"/>
  <c r="F10" i="5"/>
  <c r="F11" i="5"/>
  <c r="F7" i="5"/>
  <c r="G7" i="5" s="1"/>
  <c r="N41" i="5" l="1"/>
  <c r="G5" i="5"/>
  <c r="G59" i="5"/>
  <c r="D9" i="9" s="1"/>
  <c r="BB24" i="6"/>
  <c r="F7" i="15"/>
  <c r="BB56" i="6"/>
  <c r="F9" i="15"/>
  <c r="BB40" i="6"/>
  <c r="F8" i="15"/>
  <c r="BB8" i="6"/>
  <c r="F5" i="15"/>
  <c r="U5" i="5"/>
  <c r="U10" i="5"/>
  <c r="H8" i="9"/>
  <c r="AZ40" i="6"/>
  <c r="BA24" i="6"/>
  <c r="F7" i="14"/>
  <c r="BA8" i="6"/>
  <c r="F5" i="14"/>
  <c r="BA40" i="6"/>
  <c r="F8" i="14"/>
  <c r="N10" i="5"/>
  <c r="AZ23" i="6"/>
  <c r="D7" i="9"/>
  <c r="F8" i="9"/>
  <c r="AZ41" i="6"/>
  <c r="G41" i="5"/>
  <c r="AZ57" i="6"/>
  <c r="H9" i="9"/>
  <c r="AZ8" i="6"/>
  <c r="F5" i="9"/>
  <c r="AZ25" i="6"/>
  <c r="H7" i="9"/>
  <c r="AZ56" i="6"/>
  <c r="F9" i="9"/>
  <c r="N5" i="5"/>
  <c r="N64" i="5"/>
  <c r="N59" i="5"/>
  <c r="N46" i="5"/>
  <c r="U41" i="5"/>
  <c r="U46" i="5"/>
  <c r="U28" i="5"/>
  <c r="U64" i="5"/>
  <c r="N23" i="5"/>
  <c r="U59" i="5"/>
  <c r="N28" i="5"/>
  <c r="U23" i="5"/>
  <c r="G10" i="5"/>
  <c r="BB39" i="6" l="1"/>
  <c r="D8" i="15"/>
  <c r="AZ55" i="6"/>
  <c r="BB23" i="6"/>
  <c r="D7" i="15"/>
  <c r="BB57" i="6"/>
  <c r="H9" i="15"/>
  <c r="BB25" i="6"/>
  <c r="H7" i="15"/>
  <c r="BB9" i="6"/>
  <c r="H5" i="15"/>
  <c r="BB55" i="6"/>
  <c r="D9" i="15"/>
  <c r="BB41" i="6"/>
  <c r="H8" i="15"/>
  <c r="BB7" i="6"/>
  <c r="D5" i="15"/>
  <c r="D5" i="9"/>
  <c r="D8" i="9"/>
  <c r="BA23" i="6"/>
  <c r="D7" i="14"/>
  <c r="BA55" i="6"/>
  <c r="D9" i="14"/>
  <c r="BA9" i="6"/>
  <c r="H5" i="14"/>
  <c r="BA41" i="6"/>
  <c r="H8" i="14"/>
  <c r="BA39" i="6"/>
  <c r="D8" i="14"/>
  <c r="BA25" i="6"/>
  <c r="H7" i="14"/>
  <c r="BA57" i="6"/>
  <c r="H9" i="14"/>
  <c r="BA7" i="6"/>
  <c r="D5" i="14"/>
  <c r="AZ39" i="6"/>
  <c r="AZ9" i="6"/>
  <c r="H5" i="9"/>
  <c r="AZ7" i="6"/>
</calcChain>
</file>

<file path=xl/sharedStrings.xml><?xml version="1.0" encoding="utf-8"?>
<sst xmlns="http://schemas.openxmlformats.org/spreadsheetml/2006/main" count="3380" uniqueCount="1155">
  <si>
    <t>Measures</t>
  </si>
  <si>
    <t>Target 2019/20</t>
  </si>
  <si>
    <t xml:space="preserve">Set Budget for Council Approval  </t>
  </si>
  <si>
    <t xml:space="preserve">Having an approved Statement of Accounts </t>
  </si>
  <si>
    <t>Responding to Significant Local Government Finance Changes and Assessing the Impact on the Council’s Financial Position</t>
  </si>
  <si>
    <t xml:space="preserve">Activities Throughout the Year Reported in Line with the Timed Responses </t>
  </si>
  <si>
    <t>Increasing Staffing Availability Through Reduced Sickness</t>
  </si>
  <si>
    <t>Further Development of SMARTER working (Waste Collection)</t>
  </si>
  <si>
    <t>Further Development of SMARTER working  (Street Cleaning)</t>
  </si>
  <si>
    <t>Minimise The Number Of Missed Bin Collections</t>
  </si>
  <si>
    <t>Complete responses to Government consultations in line with consultation deadlines</t>
  </si>
  <si>
    <t>Maintaining excellent customer access to services with face-to-face and telephony enquiries</t>
  </si>
  <si>
    <t>Continuing to inform and improve Planning awareness with Members</t>
  </si>
  <si>
    <t xml:space="preserve">At least 2 briefings delivered to elected members during the year </t>
  </si>
  <si>
    <t xml:space="preserve">Monitor Local Plan Performance </t>
  </si>
  <si>
    <t>Continue to develop SMARTER working practices for Planning</t>
  </si>
  <si>
    <t>Major Planning Applications Determined Within 13 Weeks</t>
  </si>
  <si>
    <t>Top Quartile as measured against relevant MHCLG figures</t>
  </si>
  <si>
    <t>Minor Planning Applications Determined Within 8 Weeks</t>
  </si>
  <si>
    <t>Other Planning Applications Determined in 8 Weeks</t>
  </si>
  <si>
    <t>Delivering Better Services to Support Homelessness</t>
  </si>
  <si>
    <t>Continue to Maximise Utilisation of Self Contained Temporary Accommodation for Homeless Applicants</t>
  </si>
  <si>
    <t>Portfolio</t>
  </si>
  <si>
    <t>Environment</t>
  </si>
  <si>
    <t>Planning</t>
  </si>
  <si>
    <t>Service</t>
  </si>
  <si>
    <t>Sal Khan</t>
  </si>
  <si>
    <t>Andy O'Brien</t>
  </si>
  <si>
    <t>Mark Rizk</t>
  </si>
  <si>
    <t>Community Regeneration</t>
  </si>
  <si>
    <t>Value for Money Council</t>
  </si>
  <si>
    <t>Qtr</t>
  </si>
  <si>
    <t>Q4</t>
  </si>
  <si>
    <t>Q1</t>
  </si>
  <si>
    <t>Q2</t>
  </si>
  <si>
    <t>Q3</t>
  </si>
  <si>
    <t>Team</t>
  </si>
  <si>
    <t>Reporting Officer</t>
  </si>
  <si>
    <t>ICT</t>
  </si>
  <si>
    <t>Guy Thornhill</t>
  </si>
  <si>
    <t>Lisa Turner</t>
  </si>
  <si>
    <t>Linda McDonald</t>
  </si>
  <si>
    <t>James Abbott</t>
  </si>
  <si>
    <t>Paul Farrer</t>
  </si>
  <si>
    <t>Marketing</t>
  </si>
  <si>
    <t>Nathan Gallagher</t>
  </si>
  <si>
    <t>Sarah Richardson</t>
  </si>
  <si>
    <t>Enterprise</t>
  </si>
  <si>
    <t>Thomas Deery</t>
  </si>
  <si>
    <t>CP order</t>
  </si>
  <si>
    <t>Target Date</t>
  </si>
  <si>
    <t>End of year forecast as at end of Q1
(NUMERICAL INDICATORS ONLY)</t>
  </si>
  <si>
    <t>Quarter 1 On Track? (R/A/G)</t>
  </si>
  <si>
    <t>Comments / Further action (Q1)
(IF APPLICABLE)</t>
  </si>
  <si>
    <t>Corporate Plan Ref Number</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</si>
  <si>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</si>
  <si>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</si>
  <si>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</si>
  <si>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</si>
  <si>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</si>
  <si>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</si>
  <si>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</si>
  <si>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</si>
  <si>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</si>
  <si>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</si>
  <si>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</si>
  <si>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</si>
  <si>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</si>
  <si>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</si>
  <si>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</si>
  <si>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End of year forecast as at end of Q2
(NUMERICAL INDICATORS ONLY)</t>
  </si>
  <si>
    <t>Quarter 2
 On Track? (R/A/G)</t>
  </si>
  <si>
    <t>Comments / Further action (Q2)
(IF APPLICABLE)</t>
  </si>
  <si>
    <t>End of year forecast as at end of Q3
(NUMERICAL INDICATORS ONLY)</t>
  </si>
  <si>
    <t>Quarter 3 
On Track? (R/A/G)</t>
  </si>
  <si>
    <t>Comments / Further action (Q3)
(IF APPLICABLE)</t>
  </si>
  <si>
    <t>Comments / Further action (Q4)
(IF APPLICABLE)</t>
  </si>
  <si>
    <t>Regeneration &amp; Planning Policy</t>
  </si>
  <si>
    <t>Regulatory &amp; Community Support</t>
  </si>
  <si>
    <t>Environment &amp; Housing</t>
  </si>
  <si>
    <t>Leader</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</si>
  <si>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</si>
  <si>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</si>
  <si>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</si>
  <si>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</si>
  <si>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</si>
  <si>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</si>
  <si>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</si>
  <si>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</si>
  <si>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</si>
  <si>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</si>
  <si>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</si>
  <si>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</si>
  <si>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VALUE FOR MONEY COUNCIL</t>
  </si>
  <si>
    <t>ENVIRONMENT AND HEALTH &amp; WELL BEING</t>
  </si>
  <si>
    <t>COMMUNITY REGENERATION</t>
  </si>
  <si>
    <t>Charts by Corporate Priority</t>
  </si>
  <si>
    <t>Please note that all charts shown below can be amended to be displayed in alternative styles. Please right click on the relevant chart, select "change chart type" and choose your preferred chart option.</t>
  </si>
  <si>
    <t>OVERALL PERFORMANCE</t>
  </si>
  <si>
    <t>Green</t>
  </si>
  <si>
    <t>Amber</t>
  </si>
  <si>
    <t>Red</t>
  </si>
  <si>
    <t>Environment and Health &amp; Well Being</t>
  </si>
  <si>
    <t>LEADER OF THE COUNCIL</t>
  </si>
  <si>
    <t>REGULATORY SERVICES</t>
  </si>
  <si>
    <t>Click here to return to index page</t>
  </si>
  <si>
    <t>Number of Indicators</t>
  </si>
  <si>
    <t>Percentage</t>
  </si>
  <si>
    <t>Overall Performance</t>
  </si>
  <si>
    <t>All due targets</t>
  </si>
  <si>
    <t>Corporate Priority</t>
  </si>
  <si>
    <t>Leisure, Culture &amp; Tourism</t>
  </si>
  <si>
    <t>LEADER</t>
  </si>
  <si>
    <t>ENVIRONMENT &amp; HOUSING</t>
  </si>
  <si>
    <t>LEISURE, CULTURE &amp; TOURISM</t>
  </si>
  <si>
    <t>REGENERATION &amp; PLANNING POLICY</t>
  </si>
  <si>
    <t>REGULATORY &amp; COMMUNITY SUPPORT</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</si>
  <si>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</si>
  <si>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</si>
  <si>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</si>
  <si>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</si>
  <si>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</si>
  <si>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</si>
  <si>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</si>
  <si>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</si>
  <si>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</si>
  <si>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</si>
  <si>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</si>
  <si>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</si>
  <si>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</si>
  <si>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</si>
  <si>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</si>
  <si>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</si>
  <si>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Cumulative Annual Outturn 
(NUMERICAL INDICATORS ONLY)</t>
  </si>
  <si>
    <t>End of Year Achieved?
(R/A/G)</t>
  </si>
  <si>
    <t xml:space="preserve">VALUE FOR MONEY COUNCIL </t>
  </si>
  <si>
    <t>Increase Capacity at Stapenhill Cemetery</t>
  </si>
  <si>
    <t>Market Hall Development Initiatives</t>
  </si>
  <si>
    <t>Continue to benchmark Market Hall performance through APSE membership</t>
  </si>
  <si>
    <t>Supporting Neighbourhood Plans</t>
  </si>
  <si>
    <t>Rolleston Neighbourhood Plan Made</t>
  </si>
  <si>
    <t>New and Refreshed Planning Policies</t>
  </si>
  <si>
    <t>Support the delivery of affordable housing on brownfield land through the utilisation of S106 commuted sums</t>
  </si>
  <si>
    <t>Average time from appointment to initial decision for homeless applicants of 3 days</t>
  </si>
  <si>
    <t>Open Spaces Initiatives</t>
  </si>
  <si>
    <t>Development of the Selective Licensing Scheme</t>
  </si>
  <si>
    <t>Disabled Facilities Grant Review</t>
  </si>
  <si>
    <t>Complete Annual Review of Disabled Facilities Grant Service</t>
  </si>
  <si>
    <t>Continue to Improve Financial Resilience</t>
  </si>
  <si>
    <t>Review and Refresh Financial Regulations</t>
  </si>
  <si>
    <t>Review and Refresh Contract Procedure Rules</t>
  </si>
  <si>
    <t xml:space="preserve">Submit Statement of Accounts to Audit Committee by the earlier Statutory Deadline </t>
  </si>
  <si>
    <t>Improved Resilience Planning</t>
  </si>
  <si>
    <t>LGA Peer Review</t>
  </si>
  <si>
    <t>Continue to Improve the Ways We Provide Benefits to Those Most in Need:</t>
  </si>
  <si>
    <t>Maintain Robust Mechanisms for Contract Managing the Leisure Service Arrangements</t>
  </si>
  <si>
    <t>Report on the performance of the Leisure Operator on a quarterly basis</t>
  </si>
  <si>
    <t xml:space="preserve">Work with Leisure Operator to Continue to Provide High Quality Sports Facilities </t>
  </si>
  <si>
    <t>Improve Awareness of Council Services, Venues and Initiatives</t>
  </si>
  <si>
    <t>Procurement of Grounds Maintenance Contractor</t>
  </si>
  <si>
    <t>Targeted Planning Committee Briefings - 10 throughout the year</t>
  </si>
  <si>
    <t>Authority Monitoring Report  Prepared</t>
  </si>
  <si>
    <t>Consider review of the Local Plan</t>
  </si>
  <si>
    <t xml:space="preserve">Review of the Council’s CCTV Provision </t>
  </si>
  <si>
    <t>FMU</t>
  </si>
  <si>
    <t>Programmes &amp; Transformation</t>
  </si>
  <si>
    <t>Nicola Gilligan</t>
  </si>
  <si>
    <t>L19</t>
  </si>
  <si>
    <t>L20</t>
  </si>
  <si>
    <t>L21</t>
  </si>
  <si>
    <t>L22</t>
  </si>
  <si>
    <t>L23</t>
  </si>
  <si>
    <t>L24</t>
  </si>
  <si>
    <t>RPP08</t>
  </si>
  <si>
    <t>RPP09</t>
  </si>
  <si>
    <t>RPP10</t>
  </si>
  <si>
    <t>RPP11</t>
  </si>
  <si>
    <t>RPP12</t>
  </si>
  <si>
    <t>RPP13</t>
  </si>
  <si>
    <t>RPP14</t>
  </si>
  <si>
    <t>RPP15</t>
  </si>
  <si>
    <t>RPP17</t>
  </si>
  <si>
    <t>RPP18</t>
  </si>
  <si>
    <t>RPP19</t>
  </si>
  <si>
    <t>RPP20</t>
  </si>
  <si>
    <t>RPP21</t>
  </si>
  <si>
    <t>RPP22</t>
  </si>
  <si>
    <t>RPP24</t>
  </si>
  <si>
    <t>EH14</t>
  </si>
  <si>
    <t>EH15</t>
  </si>
  <si>
    <t>EH16</t>
  </si>
  <si>
    <t>EH17</t>
  </si>
  <si>
    <t>EH18</t>
  </si>
  <si>
    <t>EH19</t>
  </si>
  <si>
    <t>EH20</t>
  </si>
  <si>
    <t>EH21</t>
  </si>
  <si>
    <t>EH22</t>
  </si>
  <si>
    <t>EH23</t>
  </si>
  <si>
    <t>EH24</t>
  </si>
  <si>
    <t>EH25</t>
  </si>
  <si>
    <t>EH26</t>
  </si>
  <si>
    <t>L01</t>
  </si>
  <si>
    <t>L02</t>
  </si>
  <si>
    <t>L03</t>
  </si>
  <si>
    <t>L04</t>
  </si>
  <si>
    <t>L05</t>
  </si>
  <si>
    <t>L06</t>
  </si>
  <si>
    <t>L07</t>
  </si>
  <si>
    <t>L08</t>
  </si>
  <si>
    <t>L09</t>
  </si>
  <si>
    <t>L10</t>
  </si>
  <si>
    <t>L11</t>
  </si>
  <si>
    <t>L12</t>
  </si>
  <si>
    <t>L13</t>
  </si>
  <si>
    <t>L14</t>
  </si>
  <si>
    <t>L15</t>
  </si>
  <si>
    <t>L16</t>
  </si>
  <si>
    <t>L17</t>
  </si>
  <si>
    <t>EH01</t>
  </si>
  <si>
    <t>EH02</t>
  </si>
  <si>
    <t>EH03</t>
  </si>
  <si>
    <t>EH04</t>
  </si>
  <si>
    <t>EH05</t>
  </si>
  <si>
    <t>EH06</t>
  </si>
  <si>
    <t>EH07</t>
  </si>
  <si>
    <t>EH08</t>
  </si>
  <si>
    <t>EH09</t>
  </si>
  <si>
    <t>EH10</t>
  </si>
  <si>
    <t>EH11</t>
  </si>
  <si>
    <t>EH12</t>
  </si>
  <si>
    <t>EH13</t>
  </si>
  <si>
    <t>RPP01</t>
  </si>
  <si>
    <t>RPP02</t>
  </si>
  <si>
    <t>RPP03</t>
  </si>
  <si>
    <t>RPP04</t>
  </si>
  <si>
    <t>RPP05</t>
  </si>
  <si>
    <t>RPP06</t>
  </si>
  <si>
    <t>RPP07</t>
  </si>
  <si>
    <t>99% of CSC and Telephony Team Enquiries Resolved at First Point of Contact</t>
  </si>
  <si>
    <t>Minimum 75% Telephony Team Calls Answered Within 10 Seconds</t>
  </si>
  <si>
    <t>VALUE FOR MONEY</t>
  </si>
  <si>
    <t>Environment and Health &amp; Wellbeing</t>
  </si>
  <si>
    <t>Target 2020/21</t>
  </si>
  <si>
    <t>Naomi Perry</t>
  </si>
  <si>
    <t>Leisure, Amenities &amp; Tourism</t>
  </si>
  <si>
    <t>Community &amp; Regulatory Services</t>
  </si>
  <si>
    <t>LEISURE, AMENITIES &amp; TOURISM</t>
  </si>
  <si>
    <t>COMMUNITY &amp; REGULATORY SERVICES</t>
  </si>
  <si>
    <t>QUARTER 1: April - June 2021</t>
  </si>
  <si>
    <t>Quarter 1 
(April - June 2021)</t>
  </si>
  <si>
    <t>Quarter 2 
(July - September 2021)</t>
  </si>
  <si>
    <t>QUARTER 2: July - September 2021</t>
  </si>
  <si>
    <t>Year to date
(April - Sept 2021)
(NUMERICAL INDICATORS ONLY)</t>
  </si>
  <si>
    <t>Quarter 3
(October - December 2021)</t>
  </si>
  <si>
    <t>Year to date
(April - Dec 2021)
(NUMERICAL INDICATORS ONLY)</t>
  </si>
  <si>
    <t>QUARTER 3: October - December 2021</t>
  </si>
  <si>
    <t>Quarter 4
(January - March 2022)</t>
  </si>
  <si>
    <t>QUARTER 4: January - March 2022</t>
  </si>
  <si>
    <t>QUARTER ONE (April - June 2021)</t>
  </si>
  <si>
    <t>QUARTER TWO (July - Sept 2021)</t>
  </si>
  <si>
    <t>QUARTER THREE (Oct - Dec 2021)</t>
  </si>
  <si>
    <t>QUARTER FOUR (Jan - Mar 2022)</t>
  </si>
  <si>
    <t>VFM 01</t>
  </si>
  <si>
    <t xml:space="preserve">Successful Delivery of Elections </t>
  </si>
  <si>
    <t>Successfully Deliver Staffordshire County Council Elections</t>
  </si>
  <si>
    <t>VFM 02</t>
  </si>
  <si>
    <t>Successfully Deliver PFCC Election as PARO with all constituent authorities submitting returns by 11 May</t>
  </si>
  <si>
    <t>VFM 03</t>
  </si>
  <si>
    <t>Implementation of Boundary Review Outcomes</t>
  </si>
  <si>
    <t xml:space="preserve">Prepare for amended boundaries and complete Polling Place Review </t>
  </si>
  <si>
    <t>VFM 04</t>
  </si>
  <si>
    <t xml:space="preserve">Embracing Digital Opportunities </t>
  </si>
  <si>
    <t>Maintain GeoPlaces Gold Standard in ESBC related categories</t>
  </si>
  <si>
    <t>VFM 05</t>
  </si>
  <si>
    <t xml:space="preserve">Establish a process for reviewing digital services that begins by identifying the intended outcome, designing the process and considering the technology most suitable to deliver that outcome </t>
  </si>
  <si>
    <t>VFM 06</t>
  </si>
  <si>
    <t>Implement Phase 1 of the UPRN project</t>
  </si>
  <si>
    <t>VFM 07</t>
  </si>
  <si>
    <t>Complete Feasibility Study investigating the possibility of introducing online customer accounts</t>
  </si>
  <si>
    <t>VFM 08</t>
  </si>
  <si>
    <t>Continue to Develop Effective Communications</t>
  </si>
  <si>
    <t xml:space="preserve">Implement Corporate E-Newsletter solution </t>
  </si>
  <si>
    <t>VFM 09</t>
  </si>
  <si>
    <t>Leader’s Blog live on the Council Website</t>
  </si>
  <si>
    <t>VFM 10</t>
  </si>
  <si>
    <t>New Targeted Cabinet Video Messaging commences</t>
  </si>
  <si>
    <t>VFM 11</t>
  </si>
  <si>
    <t>Develop New Communications Strategy</t>
  </si>
  <si>
    <t>VFM 12</t>
  </si>
  <si>
    <t xml:space="preserve">Work with the LGA to deliver a peer review to another council/s to build up to hosting one in East Staffordshire </t>
  </si>
  <si>
    <t>VFM 13</t>
  </si>
  <si>
    <t>Complete a Review of our Emergency and Business Continuity Planning approach</t>
  </si>
  <si>
    <t>VFM 14</t>
  </si>
  <si>
    <t>Investigate Cloud Services</t>
  </si>
  <si>
    <t>Provide report looking at the benefits/issues with Cloud Computing for ESBC</t>
  </si>
  <si>
    <t>VFM 15</t>
  </si>
  <si>
    <t>ICT Business Support</t>
  </si>
  <si>
    <t>Continue with strategic support to OWBC – Two update reports</t>
  </si>
  <si>
    <t>VFM 16</t>
  </si>
  <si>
    <t>Complete Desktop refresh</t>
  </si>
  <si>
    <t>VFM 17</t>
  </si>
  <si>
    <t>Review of Council Committees</t>
  </si>
  <si>
    <t>Complete a Review of Council Committee Functions</t>
  </si>
  <si>
    <t>VFM 18</t>
  </si>
  <si>
    <t>VFM 19</t>
  </si>
  <si>
    <t>Set the MTFS for 2022/23 onwards</t>
  </si>
  <si>
    <t>VFM 20</t>
  </si>
  <si>
    <t>(By the statutory deadline)</t>
  </si>
  <si>
    <t>VFM 21</t>
  </si>
  <si>
    <t>VFM 22</t>
  </si>
  <si>
    <t>VFM 23</t>
  </si>
  <si>
    <t>VFM 24</t>
  </si>
  <si>
    <t>Maintain Timely Payment of Creditors</t>
  </si>
  <si>
    <r>
      <t xml:space="preserve">Average Time To Pay Creditors: 
</t>
    </r>
    <r>
      <rPr>
        <sz val="12"/>
        <color rgb="FF000000"/>
        <rFont val="Arial"/>
        <family val="2"/>
      </rPr>
      <t>Within 10 days of receipt of invoice</t>
    </r>
  </si>
  <si>
    <t>VFM 25</t>
  </si>
  <si>
    <t>VFM 26</t>
  </si>
  <si>
    <t xml:space="preserve">Replace the Artificial Turf Pitch at Shobnall Leisure Complex* </t>
  </si>
  <si>
    <t>VFM 27</t>
  </si>
  <si>
    <t xml:space="preserve">Complete the procurement of the Grounds Maintenance contract </t>
  </si>
  <si>
    <t>VFM 28</t>
  </si>
  <si>
    <t>Developing Tourism within the Borough</t>
  </si>
  <si>
    <t>Provide a first year update on the progress of the Tourism Plan including the investigation of options for a showcase event for local tourism businesses in a post Covid-19 environment</t>
  </si>
  <si>
    <t>VFM 29</t>
  </si>
  <si>
    <t xml:space="preserve">Develop marketing plans for each service area and achieve 85% completion of 21/22 marketing targets </t>
  </si>
  <si>
    <t>VFM 30</t>
  </si>
  <si>
    <t>Deliver a minimum of 5 events to promote East Staffordshire and ESBC services and report performance to councillors each quarter*</t>
  </si>
  <si>
    <t>VFM 31</t>
  </si>
  <si>
    <t xml:space="preserve">Provide marketing support across ESBC departments and develop a minimum of 6 marketing campaigns around key events and projects across the council </t>
  </si>
  <si>
    <t>VFM 32</t>
  </si>
  <si>
    <t>Prepare the ‘Assure’ Migration Project Plan</t>
  </si>
  <si>
    <t>VFM 33</t>
  </si>
  <si>
    <t xml:space="preserve">Implement new Online Mapping System Improvements </t>
  </si>
  <si>
    <t>VFM 34</t>
  </si>
  <si>
    <t>March 2022 </t>
  </si>
  <si>
    <t>VFM 35</t>
  </si>
  <si>
    <t> March 2022</t>
  </si>
  <si>
    <t>VFM 36</t>
  </si>
  <si>
    <t>VFM 37</t>
  </si>
  <si>
    <t>Monitor Local Plan Performance</t>
  </si>
  <si>
    <t xml:space="preserve">SHLAA completed </t>
  </si>
  <si>
    <t>VFM 38</t>
  </si>
  <si>
    <t>VFM 39</t>
  </si>
  <si>
    <t xml:space="preserve">Publish Infrastructure Funding Statement </t>
  </si>
  <si>
    <t>VFM 40</t>
  </si>
  <si>
    <t>S106 Prioritisation Report Approved</t>
  </si>
  <si>
    <t>VFM 41</t>
  </si>
  <si>
    <t>S106 Monitoring Fee Report Approved</t>
  </si>
  <si>
    <t>VFM 42</t>
  </si>
  <si>
    <t>Continue to Maximise Income Through Effective Collection Processes</t>
  </si>
  <si>
    <t xml:space="preserve">Collection Rates of Council Tax: 98%
(Previously BVPI 9) </t>
  </si>
  <si>
    <t>VFM 43</t>
  </si>
  <si>
    <t xml:space="preserve">Collection Rates of NNDR: 99%
(Previously BVPI 10) </t>
  </si>
  <si>
    <t>VFM 44</t>
  </si>
  <si>
    <t xml:space="preserve">Continue to Maximise Income Through Effective Collection Processes: Reduce Former Years Arrears </t>
  </si>
  <si>
    <t>VFM 45</t>
  </si>
  <si>
    <t>VFM 46</t>
  </si>
  <si>
    <t>VFM 47</t>
  </si>
  <si>
    <t>VFM 48</t>
  </si>
  <si>
    <t>VFM 49</t>
  </si>
  <si>
    <t>Working Towards the Reduction of Claimant Error Housing Benefit Overpayments (HBOPs):</t>
  </si>
  <si>
    <t>VFM 51</t>
  </si>
  <si>
    <t>Implement the new Recovery and Write-Off Policy Changes</t>
  </si>
  <si>
    <t>Revised Policy changes implemented</t>
  </si>
  <si>
    <t>VFM 52</t>
  </si>
  <si>
    <t>Review and develop a new Local Council Tax Reduction Scheme</t>
  </si>
  <si>
    <t>VFM 53</t>
  </si>
  <si>
    <t>SMARTER Working in RBCC</t>
  </si>
  <si>
    <t>Report on automation opportunities within RBCC software</t>
  </si>
  <si>
    <t>VFM 54</t>
  </si>
  <si>
    <t xml:space="preserve">Report on Operations of the Council’s CSCs </t>
  </si>
  <si>
    <t>Strategic Procurement Activities</t>
  </si>
  <si>
    <t>VFM 56</t>
  </si>
  <si>
    <t>Implementation of new operational fleet</t>
  </si>
  <si>
    <t>Commencing November 2021</t>
  </si>
  <si>
    <t>VFM 57</t>
  </si>
  <si>
    <t>Installation of new electric charging points for electric fleet</t>
  </si>
  <si>
    <t>VFM 58</t>
  </si>
  <si>
    <t xml:space="preserve">90% milestones achieved on the revised Project Plan focusing on Shared Service delivery  </t>
  </si>
  <si>
    <t>VFM 59</t>
  </si>
  <si>
    <t>Initiate new recycling communication campaign post Scrutiny Review</t>
  </si>
  <si>
    <t>TBA Post Scrutiny Review</t>
  </si>
  <si>
    <t>VFM 60</t>
  </si>
  <si>
    <t>New Street Cleaning Policies</t>
  </si>
  <si>
    <t>VFM 61</t>
  </si>
  <si>
    <t xml:space="preserve">90% milestones achieved on the revised Project Plan </t>
  </si>
  <si>
    <t>VFM 62</t>
  </si>
  <si>
    <t xml:space="preserve">Respond to Government (Waste) Policy Announcements </t>
  </si>
  <si>
    <t>VFM 63</t>
  </si>
  <si>
    <t xml:space="preserve">Project Initiation by June 2021 </t>
  </si>
  <si>
    <t>VFM 64</t>
  </si>
  <si>
    <t>Selective Licensing Fourth Year Review Complete</t>
  </si>
  <si>
    <t>VFM 65</t>
  </si>
  <si>
    <t>New Selective Licensing Designation completed</t>
  </si>
  <si>
    <t>March 2022*</t>
  </si>
  <si>
    <t>VFM 66</t>
  </si>
  <si>
    <t>VFM 67</t>
  </si>
  <si>
    <t>Review of the Council’s CCTV Provision</t>
  </si>
  <si>
    <t>Implement new contract for monitoring and maintenance of fixed CCTV cameras</t>
  </si>
  <si>
    <t>VFM 68</t>
  </si>
  <si>
    <t>Licensing and Enforcement Activities</t>
  </si>
  <si>
    <t>Undertake a full review of the licensing fees and charges in accordance with the appropriate legislation</t>
  </si>
  <si>
    <t>VFM 69</t>
  </si>
  <si>
    <t>Undertake a review of the Gambling Act Policy</t>
  </si>
  <si>
    <t>VFM 70</t>
  </si>
  <si>
    <t>Update the Taxi License and Private Hire Policy</t>
  </si>
  <si>
    <t>VFM 71</t>
  </si>
  <si>
    <t>Conclude the review of taxi ranks in Burton and Uttoxeter</t>
  </si>
  <si>
    <t>VFM 72</t>
  </si>
  <si>
    <t>Review and update the Councils ‘A’ board policy</t>
  </si>
  <si>
    <t>VFM 73</t>
  </si>
  <si>
    <t>Community &amp; Civil Enforcement (CCE)</t>
  </si>
  <si>
    <t xml:space="preserve">Complete a first year review of the use of the Parking App and consider proposals for further development </t>
  </si>
  <si>
    <t>CR 01</t>
  </si>
  <si>
    <t xml:space="preserve">Use targeted events and campaigns to raise the profile of the Market Hall-complete 6 events and initiatives* </t>
  </si>
  <si>
    <t>CR 02</t>
  </si>
  <si>
    <t>Continue to support Market Hall Traders through the post-Covid-19 recovery period and the outcome of the Stronger Towns bid</t>
  </si>
  <si>
    <t>CR 03</t>
  </si>
  <si>
    <t>Provide an enhanced ‘Christmas offer’ to increase footfall to the town centre and Market Place area of Burton upon Trent during this annual peak period*</t>
  </si>
  <si>
    <t>CR 04</t>
  </si>
  <si>
    <t>CR 05</t>
  </si>
  <si>
    <t>Progress the Cemetery expansion plans including further groundwork investigations</t>
  </si>
  <si>
    <t>CR 06</t>
  </si>
  <si>
    <t xml:space="preserve">Supporting Sports and Leisure Delivery Partners </t>
  </si>
  <si>
    <t>Identify and respond to appropriate opportunities to support the Birmingham 2022 Commonwealth Games-including the Queen’s Baton Relay and supporting cultural activities</t>
  </si>
  <si>
    <t>CR 07</t>
  </si>
  <si>
    <t>Support partners in progressing the Uttoxeter Sports Hub aspiration including receipt of six-monthly progress report from partners</t>
  </si>
  <si>
    <t>CR 08</t>
  </si>
  <si>
    <t>CR 09</t>
  </si>
  <si>
    <t>CR 10</t>
  </si>
  <si>
    <t>CR 11</t>
  </si>
  <si>
    <t>May 2021 (unless Elections are postponed)</t>
  </si>
  <si>
    <t>CR 12</t>
  </si>
  <si>
    <t>Tourism Technical Guide Finalised</t>
  </si>
  <si>
    <t>CR 13</t>
  </si>
  <si>
    <t>Deliver transformative regeneration for Burton upon Trent working in partnership with the Burton Towns Fund board</t>
  </si>
  <si>
    <t>Agree the Heads of Terms with MHCLG for Burton’s Towns Fund bid</t>
  </si>
  <si>
    <t>CR 14</t>
  </si>
  <si>
    <t xml:space="preserve">Submit project confirmations and up to 2 shovel ready proposals to MHCLG </t>
  </si>
  <si>
    <t>CR 15</t>
  </si>
  <si>
    <t xml:space="preserve">Develop a business case for the High Street Property Intervention project and support strategic partners in developing business cases for the remaining Towns Fund projects </t>
  </si>
  <si>
    <t>CR 16</t>
  </si>
  <si>
    <t>Submit the Summary Documents for all the  Burton Towns Fund projects to MHCLG</t>
  </si>
  <si>
    <t>CR 17</t>
  </si>
  <si>
    <t>Support the regeneration of Uttoxeter through the Uttoxeter Masterplan</t>
  </si>
  <si>
    <t xml:space="preserve">Following consultation brought forward, review progress against the implementation of the Uttoxeter Masterplan – explore and bid for monies from the levelling up fund </t>
  </si>
  <si>
    <t>CR 18</t>
  </si>
  <si>
    <t>Work with Staffordshire County Council to develop a sustainable bus and parking strategy for Uttoxeter</t>
  </si>
  <si>
    <t>CR 19</t>
  </si>
  <si>
    <t>Review and update the Brownfield and Infill Regeneration Strategy in line with new Government guidance and policy</t>
  </si>
  <si>
    <t>CR 20</t>
  </si>
  <si>
    <t>Improve the Washlands as a regional attraction</t>
  </si>
  <si>
    <t xml:space="preserve">Undertake a feasibility study to inform the development of a Washlands Visitor Centre </t>
  </si>
  <si>
    <t>CR 21</t>
  </si>
  <si>
    <t>Complete the delivery of the Washlands Enhancement Project</t>
  </si>
  <si>
    <t>CR 22</t>
  </si>
  <si>
    <t>Support economic growth in East Staffordshire</t>
  </si>
  <si>
    <t>CR 23</t>
  </si>
  <si>
    <t>Administer the Small Business Fund grant scheme to support the growth of small businesses and start-ups</t>
  </si>
  <si>
    <t>CR 24</t>
  </si>
  <si>
    <t>Hold 4 engagement events with Town Centre retailers</t>
  </si>
  <si>
    <t>CR 25</t>
  </si>
  <si>
    <t>Consider creating a Business Improvement District in Uttoxeter</t>
  </si>
  <si>
    <t>CR 26</t>
  </si>
  <si>
    <t>Commission inward investment consultants to drive private investment in Burton</t>
  </si>
  <si>
    <t>CR 27</t>
  </si>
  <si>
    <t>Produce Guidance on achieving Biodiversity net gains through Planning</t>
  </si>
  <si>
    <t>CR 28</t>
  </si>
  <si>
    <t>Draft Local Sustainable Development (Climate Change SPD)</t>
  </si>
  <si>
    <t>CR 29</t>
  </si>
  <si>
    <t>Partnership Working</t>
  </si>
  <si>
    <t>Review the Council’s internal procedures and training in support of the Prevent Agenda</t>
  </si>
  <si>
    <t>CR 30</t>
  </si>
  <si>
    <t>Consider the introduction of a Parish Council Forum/other communication channels</t>
  </si>
  <si>
    <t>EHB 01</t>
  </si>
  <si>
    <t>Achieve a minimum of 2 In Bloom gold awards for our In Bloom entries across the Borough*</t>
  </si>
  <si>
    <t>EHB 02</t>
  </si>
  <si>
    <t>Provide a first year update report on progress with the Parks Development Plan</t>
  </si>
  <si>
    <t>EHB 03</t>
  </si>
  <si>
    <t>Enter at least 5 of our parks into the ‘It’s Your Neighbourhood Awards’ scheme and achieve a minimum of Bronze Award*</t>
  </si>
  <si>
    <t>EHB 04</t>
  </si>
  <si>
    <t xml:space="preserve">Investigate opportunities to establish and enhanced Play Day event in conjunction with Everyone Active* </t>
  </si>
  <si>
    <t>EHB 05</t>
  </si>
  <si>
    <t>Supporting Sports and Leisure Delivery Partners</t>
  </si>
  <si>
    <t>Complete a Review of Health &amp; Activity Strategy and Delivery in the Borough</t>
  </si>
  <si>
    <t>EHB 06</t>
  </si>
  <si>
    <t xml:space="preserve">Maintain Performance For Street Cleansing </t>
  </si>
  <si>
    <t>EHB 07</t>
  </si>
  <si>
    <t xml:space="preserve">Maintain Performance On Recycling </t>
  </si>
  <si>
    <t>EHB 08</t>
  </si>
  <si>
    <t xml:space="preserve">Maintain Performance On Waste Reduction </t>
  </si>
  <si>
    <t>EHB 09</t>
  </si>
  <si>
    <r>
      <t>Number Of Missed Bin Collections:</t>
    </r>
    <r>
      <rPr>
        <b/>
        <i/>
        <sz val="12"/>
        <color rgb="FFFF0000"/>
        <rFont val="Arial"/>
        <family val="2"/>
      </rPr>
      <t xml:space="preserve"> </t>
    </r>
    <r>
      <rPr>
        <b/>
        <sz val="12"/>
        <color theme="1"/>
        <rFont val="Arial"/>
        <family val="2"/>
      </rPr>
      <t xml:space="preserve">Achieve 99.97% successful bin collections across the Borough </t>
    </r>
  </si>
  <si>
    <t>EHB 10</t>
  </si>
  <si>
    <t xml:space="preserve">Housing Strategy Initiatives: Review the Housing Strategy </t>
  </si>
  <si>
    <t>Strategy review completed</t>
  </si>
  <si>
    <t>EHB 11</t>
  </si>
  <si>
    <t>Housing Strategy Initiatives: Refresh the Housing Allocations Policy</t>
  </si>
  <si>
    <t>Approve refreshed Allocations Policy</t>
  </si>
  <si>
    <t>EHB 12</t>
  </si>
  <si>
    <t>Housing Strategy Initiatives: Proactively reducing the number of empty homes in the borough</t>
  </si>
  <si>
    <t>Produce two performance reports during the year</t>
  </si>
  <si>
    <t>EHB 13</t>
  </si>
  <si>
    <t>EHB 14</t>
  </si>
  <si>
    <t>Maintain ‘Key to Key’ Void Turnaround to an average of 6 working days</t>
  </si>
  <si>
    <t>EHB 15</t>
  </si>
  <si>
    <t>Climate Change</t>
  </si>
  <si>
    <t xml:space="preserve">Provide a 1st year review of progress made on the Climate Change Action Plan  </t>
  </si>
  <si>
    <t>EHB 16</t>
  </si>
  <si>
    <t>EHB 17</t>
  </si>
  <si>
    <t>Partnership working with Trading Standards</t>
  </si>
  <si>
    <t xml:space="preserve">To continue to work with Trading Standards on Covid-19 compliance and undertake a focused initiative on tenant fee compliance* </t>
  </si>
  <si>
    <t>EHB 18</t>
  </si>
  <si>
    <t>Launch digitally based content (embracing digital technology) to reach a wider audience, educating residents on issues relating to the main issues reported i.e. fly tipping, dog fouling, littering</t>
  </si>
  <si>
    <t>EHB 19</t>
  </si>
  <si>
    <t>Brewhouse and Civic Function Suite</t>
  </si>
  <si>
    <t>A minimum programme of 8 events and activities will be scheduled throughout the year to mark the 30th anniversary of the Brewhouse*</t>
  </si>
  <si>
    <t>EHB 20</t>
  </si>
  <si>
    <t>A programme of outdoor events and associated Arts Development work will be delivered across the Borough as part of 30th anniversary celebrations including a Public Art Trail*</t>
  </si>
  <si>
    <t>EHB 21</t>
  </si>
  <si>
    <t xml:space="preserve">Deliver a minimum of 6 online engagement opportunities as part of the digital development of the Brewhouse service </t>
  </si>
  <si>
    <t>EHB 22</t>
  </si>
  <si>
    <t>Proposals for implementing a new model for the delivery of the Brewhouse, Arts and Town Hall (BATH) service that responds to Local and National initiatives such as the Stronger Towns Fund and Arts Council England will be delivered</t>
  </si>
  <si>
    <t>Value for Money</t>
  </si>
  <si>
    <t>Statement Reference Number</t>
  </si>
  <si>
    <t>L18</t>
  </si>
  <si>
    <t>LAT01</t>
  </si>
  <si>
    <t>LAT02</t>
  </si>
  <si>
    <t>LAT03</t>
  </si>
  <si>
    <t>LAT04</t>
  </si>
  <si>
    <t>LAT05</t>
  </si>
  <si>
    <t>LAT06</t>
  </si>
  <si>
    <t>LAT07</t>
  </si>
  <si>
    <t>CRS01</t>
  </si>
  <si>
    <t>CRS02</t>
  </si>
  <si>
    <t>CRS03</t>
  </si>
  <si>
    <t>CRS04</t>
  </si>
  <si>
    <t>CRS05</t>
  </si>
  <si>
    <t>CRS06</t>
  </si>
  <si>
    <t>CRS07</t>
  </si>
  <si>
    <t>CRS08</t>
  </si>
  <si>
    <t>CRS09</t>
  </si>
  <si>
    <t>CRS10</t>
  </si>
  <si>
    <t>LAT08</t>
  </si>
  <si>
    <t>LAT09</t>
  </si>
  <si>
    <t>LAT10</t>
  </si>
  <si>
    <t>LAT11</t>
  </si>
  <si>
    <t>LAT12</t>
  </si>
  <si>
    <t>LAT13</t>
  </si>
  <si>
    <t>LAT14</t>
  </si>
  <si>
    <t>RPP16</t>
  </si>
  <si>
    <t>RPP23</t>
  </si>
  <si>
    <t>RPP25</t>
  </si>
  <si>
    <t>RPP26</t>
  </si>
  <si>
    <t>RPP27</t>
  </si>
  <si>
    <t>RPP28</t>
  </si>
  <si>
    <t>RPP29</t>
  </si>
  <si>
    <t>RPP30</t>
  </si>
  <si>
    <t>RPP31</t>
  </si>
  <si>
    <t>CRS11</t>
  </si>
  <si>
    <t>CRS12</t>
  </si>
  <si>
    <t>LAT15</t>
  </si>
  <si>
    <t>LAT16</t>
  </si>
  <si>
    <t>LAT17</t>
  </si>
  <si>
    <t>LAT18</t>
  </si>
  <si>
    <t>LAT19</t>
  </si>
  <si>
    <t>EH27</t>
  </si>
  <si>
    <t>EH28</t>
  </si>
  <si>
    <t>EH29</t>
  </si>
  <si>
    <t>EH30</t>
  </si>
  <si>
    <t>EH31</t>
  </si>
  <si>
    <t>CRS13</t>
  </si>
  <si>
    <t>CRS14</t>
  </si>
  <si>
    <t>CRS15</t>
  </si>
  <si>
    <t>CRS16</t>
  </si>
  <si>
    <t>CRS17</t>
  </si>
  <si>
    <t>CRS18</t>
  </si>
  <si>
    <t>CRS19</t>
  </si>
  <si>
    <t>CRS20</t>
  </si>
  <si>
    <t>Corporate &amp; Commercial</t>
  </si>
  <si>
    <t>Elections</t>
  </si>
  <si>
    <t>HR, Payroll &amp; Payments</t>
  </si>
  <si>
    <t>Revenues, Benefits &amp; Customer Contacts</t>
  </si>
  <si>
    <t>Dry Recycling Treatment Procurement concluded</t>
  </si>
  <si>
    <t>Waste Transfer Station Procurement concluded</t>
  </si>
  <si>
    <t xml:space="preserve">
February 2022</t>
  </si>
  <si>
    <t>Garden Waste Treatment Procurement concluded</t>
  </si>
  <si>
    <t>VFM 55a</t>
  </si>
  <si>
    <t>VFM 55b</t>
  </si>
  <si>
    <t>VFM 55c</t>
  </si>
  <si>
    <t>2021-22 Corporate Plan Reporting Spreadsheet</t>
  </si>
  <si>
    <t>VFM 50c</t>
  </si>
  <si>
    <t>VFM 50b</t>
  </si>
  <si>
    <t>VFM 50a</t>
  </si>
  <si>
    <t>Local Council Tax Reduction Scheme approved</t>
  </si>
  <si>
    <t xml:space="preserve">Project to maximise VFM and improve pathways out of supported housing - Project Initiation and approval of approach </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</si>
  <si>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</si>
  <si>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</si>
  <si>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</si>
  <si>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</si>
  <si>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</si>
  <si>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</si>
  <si>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</si>
  <si>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</si>
  <si>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</si>
  <si>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</si>
  <si>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</si>
  <si>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</si>
  <si>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</si>
  <si>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</si>
  <si>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</si>
  <si>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</si>
  <si>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</si>
  <si>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</si>
  <si>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</si>
  <si>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</si>
  <si>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</si>
  <si>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</si>
  <si>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</si>
  <si>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</si>
  <si>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</si>
  <si>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</si>
  <si>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</si>
  <si>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</si>
  <si>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</si>
  <si>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</si>
  <si>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</si>
  <si>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</si>
  <si>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</si>
  <si>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</si>
  <si>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</si>
  <si>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</si>
  <si>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</si>
  <si>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</si>
  <si>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</si>
  <si>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</si>
  <si>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</si>
  <si>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</si>
  <si>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</si>
  <si>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</si>
  <si>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</si>
  <si>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</si>
  <si>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</si>
  <si>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</si>
  <si>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</si>
  <si>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</si>
  <si>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</si>
  <si>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</si>
  <si>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</si>
  <si>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</si>
  <si>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</si>
  <si>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</si>
  <si>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</si>
  <si>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</si>
  <si>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</si>
  <si>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</si>
  <si>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</si>
  <si>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</si>
  <si>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</si>
  <si>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</si>
  <si>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</si>
  <si>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</si>
  <si>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</si>
  <si>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</si>
  <si>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</si>
  <si>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</si>
  <si>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</si>
  <si>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</si>
  <si>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</si>
  <si>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</si>
  <si>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</si>
  <si>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</si>
  <si>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</si>
  <si>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</si>
  <si>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</si>
  <si>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</si>
  <si>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</si>
  <si>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</si>
  <si>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</si>
  <si>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</si>
  <si>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</si>
  <si>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</si>
  <si>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</si>
  <si>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</si>
  <si>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</si>
  <si>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</si>
  <si>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</si>
  <si>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</si>
  <si>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</si>
  <si>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</si>
  <si>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</si>
  <si>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</si>
  <si>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</si>
  <si>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</si>
  <si>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</si>
  <si>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</si>
  <si>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</si>
  <si>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</si>
  <si>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</si>
  <si>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</si>
  <si>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</si>
  <si>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</si>
  <si>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</si>
  <si>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</si>
  <si>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</si>
  <si>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</si>
  <si>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</si>
  <si>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</si>
  <si>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</si>
  <si>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</si>
  <si>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</si>
  <si>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</si>
  <si>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</si>
  <si>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</si>
  <si>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</si>
  <si>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</si>
  <si>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</si>
  <si>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</si>
  <si>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</si>
  <si>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</si>
  <si>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</si>
  <si>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</si>
  <si>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</si>
  <si>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</si>
  <si>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</si>
  <si>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Housing Options</t>
  </si>
  <si>
    <t>Brett Atkinson</t>
  </si>
  <si>
    <t>Michael Hovers</t>
  </si>
  <si>
    <t>Working with the Worklessness Action Group and local MP, as appropriate, support the delivery of three physical or virtual job fairs</t>
  </si>
  <si>
    <t>Rachel Liddle</t>
  </si>
  <si>
    <t>Environmental Health</t>
  </si>
  <si>
    <t>Chloe Brown</t>
  </si>
  <si>
    <t>Brewhouse</t>
  </si>
  <si>
    <t>Community &amp; Open Spaces</t>
  </si>
  <si>
    <t>Licensing &amp; Enforcement</t>
  </si>
  <si>
    <t>Margaret Woolley</t>
  </si>
  <si>
    <t>Markets</t>
  </si>
  <si>
    <r>
      <t xml:space="preserve">Short Term Sickness Days Average:
</t>
    </r>
    <r>
      <rPr>
        <sz val="12"/>
        <color rgb="FF000000"/>
        <rFont val="Arial"/>
        <family val="2"/>
      </rPr>
      <t>2.7 days</t>
    </r>
  </si>
  <si>
    <r>
      <t xml:space="preserve">Former Years Arrears for Council Tax;
</t>
    </r>
    <r>
      <rPr>
        <sz val="12"/>
        <color rgb="FF000000"/>
        <rFont val="Arial"/>
        <family val="2"/>
      </rPr>
      <t>£2,500,000</t>
    </r>
  </si>
  <si>
    <r>
      <t xml:space="preserve">Former Years Arrears for NNDR;
</t>
    </r>
    <r>
      <rPr>
        <sz val="12"/>
        <color rgb="FF000000"/>
        <rFont val="Arial"/>
        <family val="2"/>
      </rPr>
      <t>£1,500,000</t>
    </r>
  </si>
  <si>
    <r>
      <t xml:space="preserve">Former Years Arrears for Sundry Debts;
</t>
    </r>
    <r>
      <rPr>
        <sz val="12"/>
        <color rgb="FF000000"/>
        <rFont val="Arial"/>
        <family val="2"/>
      </rPr>
      <t>£80,000</t>
    </r>
  </si>
  <si>
    <r>
      <t xml:space="preserve">Time Taken to Process Benefit New Claims and Change Events (Previously NI 181)
</t>
    </r>
    <r>
      <rPr>
        <sz val="12"/>
        <color rgb="FF000000"/>
        <rFont val="Arial"/>
        <family val="2"/>
      </rPr>
      <t>4.5 days</t>
    </r>
  </si>
  <si>
    <r>
      <t xml:space="preserve">% of HBOPs Overpayments Recovered During the Year; 
</t>
    </r>
    <r>
      <rPr>
        <sz val="12"/>
        <color rgb="FF000000"/>
        <rFont val="Arial"/>
        <family val="2"/>
      </rPr>
      <t>90%</t>
    </r>
  </si>
  <si>
    <r>
      <t xml:space="preserve">% In Year HBOPs Overpayments Recovered During the Year;
</t>
    </r>
    <r>
      <rPr>
        <sz val="12"/>
        <color rgb="FF000000"/>
        <rFont val="Arial"/>
        <family val="2"/>
      </rPr>
      <t>70%</t>
    </r>
  </si>
  <si>
    <r>
      <t xml:space="preserve">% of HBOPS Processed and on Payment Arrangement;
</t>
    </r>
    <r>
      <rPr>
        <sz val="12"/>
        <color rgb="FF000000"/>
        <rFont val="Arial"/>
        <family val="2"/>
      </rPr>
      <t>90%</t>
    </r>
  </si>
  <si>
    <r>
      <t xml:space="preserve">Litter
Detritus
Graffiti
Fly-posting
</t>
    </r>
    <r>
      <rPr>
        <sz val="12"/>
        <color rgb="FF000000"/>
        <rFont val="Arial"/>
        <family val="2"/>
      </rPr>
      <t>0%</t>
    </r>
  </si>
  <si>
    <r>
      <t xml:space="preserve">Household Waste Recycled and Composted:
</t>
    </r>
    <r>
      <rPr>
        <sz val="12"/>
        <color rgb="FF000000"/>
        <rFont val="Arial"/>
        <family val="2"/>
      </rPr>
      <t>Upper quartile</t>
    </r>
  </si>
  <si>
    <r>
      <t xml:space="preserve">Residual Household Waste Per Household:
</t>
    </r>
    <r>
      <rPr>
        <sz val="12"/>
        <color rgb="FF000000"/>
        <rFont val="Arial"/>
        <family val="2"/>
      </rPr>
      <t>Upper Quartile</t>
    </r>
  </si>
  <si>
    <t>Report presented to CMT and groups following survey by SGW Consultancy. Due before Cabinet on 12th July.</t>
  </si>
  <si>
    <t>An extended contract has been implemented until March 2022.</t>
  </si>
  <si>
    <t>Not started</t>
  </si>
  <si>
    <t>A review has commenced and changes made to include the DfT Standards. A trade meeting was held to discuss the policy and any other matters the trade had.</t>
  </si>
  <si>
    <t>A review and update of the Councils policy has begun. We need to establish the route it needs to go down to approve</t>
  </si>
  <si>
    <t>Waiting for the order to be laid in Parliament before commencing the Polling Place Review.</t>
  </si>
  <si>
    <t>Report in progress</t>
  </si>
  <si>
    <t>On hold until Covid restrictions are removed to enable final consultation meetings to be undertaken</t>
  </si>
  <si>
    <t>Action plan is being progressed which will be reflected in the report in due course</t>
  </si>
  <si>
    <t>Report currently in progress</t>
  </si>
  <si>
    <t>Awaiting further developments / consultations from Central Government</t>
  </si>
  <si>
    <t>Accounts submitted to external auditors and the audit is currently underway.</t>
  </si>
  <si>
    <t>First outdoor pilot event taken place in Stapenhill Gardens on 5 June with over 200 people in attendance over the day. 6 further outdoor events planned July - August 2021.</t>
  </si>
  <si>
    <t>A specific Marketing Plan has been develop for each service area.</t>
  </si>
  <si>
    <t xml:space="preserve">In this quarter we delivered a Young Trader Market, in support of the National Market Trader Federation Young Traders campaign. The event promote the Market Hall as a destination for developing small and start up businesses. </t>
  </si>
  <si>
    <t>In this quarter we delivered a Stay Local campaign aimed at encouraging local residents to support local businesses across East Staffordshire. Also in this period we began rolling our a Be Your Own Boss campaign to encourage small and start up business to trader on our Markets.</t>
  </si>
  <si>
    <t>Not yet due - surveys run April - July</t>
  </si>
  <si>
    <t>average 8 days</t>
  </si>
  <si>
    <t>av 10 days</t>
  </si>
  <si>
    <t>Rollout currently 30% complete</t>
  </si>
  <si>
    <t>Project is progressing well from ESBC perspective</t>
  </si>
  <si>
    <t>Project confirmations were submitted in May 2021 and have been accepted by Government, these identify shovel ready proposals however no proposals will be implemented before April 2022 in order to enable the full completion of the business case and consultation process.</t>
  </si>
  <si>
    <t>The Heads of Terms for the Towns Fund have been agreed with MHCLG, confirming the allocation and acceptance of £22.8m.</t>
  </si>
  <si>
    <t>The development of the Project D (High Street) business case is underway with consultation activity taking place during Q2. An approach to programme assurance has also been established whereby other Officers will lead on the co-ordination and support of other partners in developing their business cases.</t>
  </si>
  <si>
    <t>The further stakeholder engagement and public consultation launches in July/August and runs until September, with a minimum consultation period of 6 weeks. The outcome of this process will feed into this update and establish the initial work for a future funding bid.</t>
  </si>
  <si>
    <t>A co-ordinated approach with the local MP has not yet been explored, but this will likely be looked at later in the year once enough time has passed after the easing of COVID-19 restrictions. In the meantime, we continue to work with WAG partners to support virtual job fair activities, more of which will take place later in the year. None have taken place in Q1.</t>
  </si>
  <si>
    <t>Staffordshire County Council elections were successfully undertaken in May 2021.</t>
  </si>
  <si>
    <t xml:space="preserve">Scoping paper and programme of milestones is being collated to ensure a robust review is undertaken considering all relevant opportunities. </t>
  </si>
  <si>
    <t xml:space="preserve">Quarterly Performance Report presented to Corporate Management Team, Leader and Deputy Leaders, LAG / LOAG / IAAG and AVFM Scrutiny Committee during May and June 2021. </t>
  </si>
  <si>
    <t>Contractor has been appointed and the artificial turf has been manufactured. There have been delays beyond the Council's or Contractor's control in the delivery of the turf from overseas with shipment delayed due to the current container crisis. The artificial turf will be replaced as planned, however, anticipated completion is now early September.</t>
  </si>
  <si>
    <t xml:space="preserve">The Play Day event was unable to be organised this year due to the ongoing uncertainty around Step 4 guidance, plus the time and resource that would be required to organise such an event. The Council will continue to work with Everyone Active on opportunities for future events. </t>
  </si>
  <si>
    <t>The review has commenced with an initial review of other applicable strategies i.e. Together Active, Sport England and Everyone Active strategies.</t>
  </si>
  <si>
    <t xml:space="preserve">Review has commenced, drawing in feedback from recent experiences. </t>
  </si>
  <si>
    <t>Target is annual</t>
  </si>
  <si>
    <t>Target is annual.</t>
  </si>
  <si>
    <t>Target is annual. Previous year charges raised since 1 April total £1.3m. Any charges raised for previous years during the current year will impact on the arrears balance outstanding.</t>
  </si>
  <si>
    <t>The CSCs have been closed since October 2020. A date for re-opening has not yet been set.</t>
  </si>
  <si>
    <t>4.07 days</t>
  </si>
  <si>
    <t>This is in-year HBOP payments received for in-year HBOPs raised during the current year.</t>
  </si>
  <si>
    <t>Implemented 01/04/2021</t>
  </si>
  <si>
    <t>Not yet due</t>
  </si>
  <si>
    <t>This is all HBOP payments received (all years) compared to the HBOPs raised during the current year</t>
  </si>
  <si>
    <t>46.32% estimated as not al data received</t>
  </si>
  <si>
    <t>133kg estimated as not all data received</t>
  </si>
  <si>
    <t>525kg</t>
  </si>
  <si>
    <t>There have now been 3 panel meetings where 11 funding applications have been considered and 8 businesses have been approved for funding with £57k committed.</t>
  </si>
  <si>
    <t>0.48 days</t>
  </si>
  <si>
    <t>Awaiting full outcome from scrutiny review</t>
  </si>
  <si>
    <t>10 Applications all within time = 100%</t>
  </si>
  <si>
    <t>59 Applications of which 54 were within time = 92%</t>
  </si>
  <si>
    <t>155 Applications of which 151 were within time - 97%</t>
  </si>
  <si>
    <t>The strategy continues to be implemented in its current form.</t>
  </si>
  <si>
    <t>Initial discussions have taken place with the delivery partner to identify potential improvements.</t>
  </si>
  <si>
    <t>5.8 days</t>
  </si>
  <si>
    <t>Grounds Maintenance has been issued and provider returns are presently being evaluated with a view to awarding in qtr 2</t>
  </si>
  <si>
    <t>Report has been written and is due to be received by Cabinet et al in Qtr 2</t>
  </si>
  <si>
    <t>Terms of reference for the Parish Council Forum has been agreed and a first virtual meeting is scheduled for early August</t>
  </si>
  <si>
    <t>There is no judging visits in 2021 due COVID. Subsequently, entrants have been preparing portfolios for submission to the Heart of England.</t>
  </si>
  <si>
    <t>Parks judging took place in Qtr 1 results are expected early September</t>
  </si>
  <si>
    <t xml:space="preserve">Concept art and designs have been prepared.  Following feedback from officers the content is to be edited before launching digitally in September </t>
  </si>
  <si>
    <t>1 day</t>
  </si>
  <si>
    <t>Leaders blog live on the website in May 2021 with an introductory post.</t>
  </si>
  <si>
    <t>Videos of Councillors Ray Faulkner and George Allen were published in April 21. Video messaging will continue on an ad hoc basis.</t>
  </si>
  <si>
    <t>Work is ongoing towards maintaining gold standard LLPG data. A resync of the Council's data with Geoplace, scheduled for later this year, will further improve the quality of our data.</t>
  </si>
  <si>
    <t>A process for reviewing digital services is due to be presented to the Strategic Digital Group for consideration.</t>
  </si>
  <si>
    <t>4 provided so far (April, May, June, July)</t>
  </si>
  <si>
    <t>Report considered by LDL 26th July 2021</t>
  </si>
  <si>
    <t>A rank review has been conducted. We are now waiting on the County Council for feedback on our proposals.</t>
  </si>
  <si>
    <t>Project approved by Cabinet on 14 June 2021 and initiated shortly thereafter.</t>
  </si>
  <si>
    <t xml:space="preserve">Initial work has begun. Awaiting update from Stronger Towns Fund next stage. Engaged Bob Rushton via grant funding from Arts Council to develop Programming Strategy and a Vision Statement for the Service. </t>
  </si>
  <si>
    <t>Corporate E-Newsletter designed and implemented. Content of the first edition approved and issued w/c 26th July.</t>
  </si>
  <si>
    <t xml:space="preserve">Council officers continue to attend a lead officer group, in relation to the Games. 
The Council has supported various communications opportunities such as the recruitment of Games volunteers and advertisement of the West Midlands ticket ballot through its website and social media channels.
</t>
  </si>
  <si>
    <t>3 Anniversary event/projects taken place so far. 30th Anniversary Artist commission awarded. Online 30 in 30 Campaign launched. First Live performance returned to Brewhouse to mark re-opening and celebrate 30th anniversary with 70% tickets sold.</t>
  </si>
  <si>
    <t xml:space="preserve">3 online engagement opportunities currently being delivered: Superspies Online Family Show and Spy related crafty activities for May Half Term. 20 families took part. Weekly Once Upon a Wednesday storytelling sessions taking place. Weekly Wellness workshops taking place - offering artistic skills development - sessions have been fully subscribed with 25 participants each week. </t>
  </si>
  <si>
    <t>A feasibility report is due to be presented to the Strategic Digital group in August for consideration.</t>
  </si>
  <si>
    <t xml:space="preserve">Works to upgrade floodlighting of the pitch to increase performance and energy efficiency as a separate element for the project have been agreed. </t>
  </si>
  <si>
    <t xml:space="preserve">Business Case Summary Documents to be submitted following the potential approval of full Business Cases, anticipated to be considered in Quarter 4. </t>
  </si>
  <si>
    <t>Young Traders market has taken place in qtr 1 and a Craft Fair. Events for later in the year have been pencilled at prominent times such as Christmas and negotiations are taking place with providers on the potential delivery of more events.</t>
  </si>
  <si>
    <t>Consultants have produced a Tier 2 report setting out the topography and soil conditions of the proposed extension site. The Environment Agency have been engaged with to review the environmental impact of site</t>
  </si>
  <si>
    <t>The PFCC Election was delivered successfully.</t>
  </si>
  <si>
    <t>Orders have been placed for all vehicles and pre-contract/mobilisation meetings are continuing with the Council's new maintenance provider, Specialist Fleet Services..</t>
  </si>
  <si>
    <t>Quotations for charging points have been obtained and will be installed so as to coincide with role out of new fleet.</t>
  </si>
  <si>
    <t>SWOT analysis of existing and proposed depot arrangements undertaken by consultant. This will help to identify risks, constraints and next steps.</t>
  </si>
  <si>
    <t>The software has been installed and the in-cab units are in place. Work is continuing on integrating these with the system provider to ensure performance can be accurately recorded.</t>
  </si>
  <si>
    <t>Responses submitted for Deposit Return Scheme, Extended Producer Responsibility and Consistency</t>
  </si>
  <si>
    <t xml:space="preserve">Ongoing Covid Compliance work with Trading Standards. All outbreaks are investigated and enforcement action taken where appropriate. Monthly compliance checks undertaken in businesses during food hygiene inspections and targeted compliance checks in areas of concern such as pubs during Euro matches  </t>
  </si>
  <si>
    <t>First task to be completed is a resync of the LLPG against the NLPG.  Resync requested waiting for guidance from Geoplace on the file format.</t>
  </si>
  <si>
    <t>Depending upon the outcome of the consultation process for Towns Fund Project D in Q2, this work could be captured by the feasibility work for Project D. In the meantime, initial conversations have taken place with Staffordshire Wildlife Trust regarding this possible facility.</t>
  </si>
  <si>
    <t>The planning permission for the Washlands project was granted in June 2021, which was slightly later than anticipated. Whilst a tender exercise will now be undertaken to commission contractors later in the summer/autumn, some of the works are likely to be at risk during the winter months, particularly between November-February. Therefore, there is a good likelihood that the works will be underway before March 2022, but not completed until the summer of 2022.</t>
  </si>
  <si>
    <t>Report completed in June and considered by CMT on 15th July</t>
  </si>
  <si>
    <t>Progress has been made and on target to be implemented by March 2022</t>
  </si>
  <si>
    <t>No briefings have been undertaken since March however likely to take place Autumn 2021 and spring 2022</t>
  </si>
  <si>
    <t>Rolleston Neighbourhood Plan Made in May following referendum</t>
  </si>
  <si>
    <t xml:space="preserve">A review will commence shortly. </t>
  </si>
  <si>
    <t>Quarter One (2021/22)</t>
  </si>
  <si>
    <t>Community and Regulatory Services</t>
  </si>
  <si>
    <t>There may be further opportunities that could be investigated for the Play Day in 2022 with the Commonwealth games being held within the region.</t>
  </si>
  <si>
    <t>This procurement process was concluded ahead of a report being considered by Cabinet in June 2021. At the meeting it was subsequently decided to postpone the contract award pending the outcome of negotiations with the County Council. Delegated authority granted to Leader/Deputy Leader to finalise the decision by EDR, anticipated in July.</t>
  </si>
  <si>
    <t>Agreed at Cabinet to be DEFERRED until 2022/23</t>
  </si>
  <si>
    <t>A possible partnership with SCC to support inward investment has been explored and could be taken forward in advance of this target date, however interesting, alternative options have recently presented themselves and so in order to consider these appropriately and afford them enough time, it is recommended that this target date is postponed by one quarter (from July to October 2021)</t>
  </si>
  <si>
    <t>As the Customer Service Centres are currently closed it is recommended that this target is amended to March 2022 (instead of Sept 2021) to allow footfall figures to inform the report.</t>
  </si>
  <si>
    <t xml:space="preserve">Work is ongoing to maintain Gold target by March 2022. The Council's data is currently ranked as gold in 10/12 ESBC related categories, silver in one and bronze in the other. </t>
  </si>
  <si>
    <t>The Strategic Digital Group has agreed a process and a set of principles for digital services. The process has four distinct stages:  
Stage 1: Identifying the intended outcome
Stage 2: A clear process built for a service
Stage 3: Consideration on how will it be delivered
Stage 4: Review and continued improvement</t>
  </si>
  <si>
    <t>Resync file has been submitted for processing. Currently working with GeoPlace to initiate the process.</t>
  </si>
  <si>
    <t>The Strategic Digital Group has completed a feasibility study into the possibility of introducing a single online customer account. The group agreed that whilst introducing online accounts would have benefits to the customer and council in terms of customer service, automation and technology, the cost implications negated these benefits. This may be something to revisit in a future year.</t>
  </si>
  <si>
    <t xml:space="preserve">Report completed in draft </t>
  </si>
  <si>
    <t xml:space="preserve">The Climate Change Action Plan is being progressed and report being drafted for CMT </t>
  </si>
  <si>
    <t>All 0% for April - July 2021</t>
  </si>
  <si>
    <t>Awaiting outcome of Scrutiny review</t>
  </si>
  <si>
    <t>Average 8 days</t>
  </si>
  <si>
    <t>8 days</t>
  </si>
  <si>
    <t>10 days</t>
  </si>
  <si>
    <t xml:space="preserve">The strategy continues to be implemented in its current form. </t>
  </si>
  <si>
    <t>Consultation on a draft Allocations Policy began on 17 September 2021 and concludes on 8 October 2021.</t>
  </si>
  <si>
    <t>First report coming forward to October LAG.</t>
  </si>
  <si>
    <t>There were 45 initial decisions taken in the quarter, with an average of 0.18 days from appointment to initial decision.</t>
  </si>
  <si>
    <t>0.2 days</t>
  </si>
  <si>
    <t>Procurement exercise completed and report for approval prepared and taken to Cabinet in early quarter 3</t>
  </si>
  <si>
    <t>Update to be presented in quarter 3</t>
  </si>
  <si>
    <t>The Market Hall hosted a concert on July 31st and more recently a private party. Dates have been set up for further young traders markets and events during the festive season. Other music concerts have been pencilled in and enquires have been made regarding a regular evening booking for tribute bands or theme nights</t>
  </si>
  <si>
    <t xml:space="preserve">Benchmarking documentation for 2020/21 completed and returned to APSE. </t>
  </si>
  <si>
    <t>ESBC has scooped 3 gold awards for Burton, Winshill and Uttoxeter</t>
  </si>
  <si>
    <t>ESBC entered 10 local parks in the awards scheme and achieved 3 golds, 5 silver gilt and 2 silver with scores increasing by an average of 39% compared to 2019</t>
  </si>
  <si>
    <t xml:space="preserve">Digital content relating to dog fouling launched in September </t>
  </si>
  <si>
    <t>8 Applications all within time = 100%</t>
  </si>
  <si>
    <t>72 Applications of which 68 were within time = 94%</t>
  </si>
  <si>
    <t>46.5% estimated as not all data received</t>
  </si>
  <si>
    <t>131kg estimated as not all tonnage data received</t>
  </si>
  <si>
    <t>260kg estimated</t>
  </si>
  <si>
    <t>47.3% estimated</t>
  </si>
  <si>
    <t xml:space="preserve">A range of outreach events were organised in Q2 including, Brewhouse On Tour and outreach at The Roundabout. </t>
  </si>
  <si>
    <t>The business case for this project is currently being developed for a December submission. The Council also continues to work with partner organisations to develop their business cases.</t>
  </si>
  <si>
    <t>The further consultation has now concluded and the Council is working with URBED on the outcome report.</t>
  </si>
  <si>
    <t>Initial discussions have taken place between ESBC and SCC following the closure of the Uttoxeter Masterplan consultation. This work is currently being scoped out.</t>
  </si>
  <si>
    <t>This work will now form part of the Towns Fund High Street project and a Washlands Visitor Centre is one of the possible options for that project.</t>
  </si>
  <si>
    <t>As per previous update, the completion of this work may take place in the summer of 2022.</t>
  </si>
  <si>
    <t>Virtual activities are being explored as and when required, rather than routinely. No events have taken place as yet, but a more targeted approach may be needed in Q3 and Q4, Likely that these events will be predominantly online based.</t>
  </si>
  <si>
    <t>£70,000 has now been awarded to 10 businesses, leveraging around £160,000 of private sector investment. There is just under £30,000 remaining to be allocated.</t>
  </si>
  <si>
    <t>Alternative options have now been reviewed and a recommendation will shortly be made to move forward in partnership with SCC to support inward investment.</t>
  </si>
  <si>
    <t>5 days</t>
  </si>
  <si>
    <t>6 days</t>
  </si>
  <si>
    <t>Over 5 'key to key' instances, there was a void turnaround of 21 working days, or 4.2 days on average.</t>
  </si>
  <si>
    <t>Timetable agreed and update commenced.</t>
  </si>
  <si>
    <t>Completed in Quarter 1</t>
  </si>
  <si>
    <t xml:space="preserve">A Local Government Association Peer Review has been tentatively scheduled for week beginning 6th December. Preparatory work is in progress. </t>
  </si>
  <si>
    <t>The review of Council Committees is in progress and will come forward during quarter 3. Work includes benchmarking with other authorities, and surveying Member views.</t>
  </si>
  <si>
    <t xml:space="preserve">Quarterly Performance Report presented to Corporate Management Team, Leader and Deputy Leaders, LAG / LOAG / IAAG and AVFM Scrutiny Committee during August and September 2021. </t>
  </si>
  <si>
    <t>Awaiting next phase of development for the Stronger Towns business case. Contractor has been engaged to update building conditions survey for the Brewhouse to support this work.</t>
  </si>
  <si>
    <t xml:space="preserve">Works to upgrade floodlighting of the pitch to increase performance and energy efficiency as a separate element of the project were also completed 10/09/2021. </t>
  </si>
  <si>
    <t xml:space="preserve">At the present time the Staffordshire FA are awaiting the outcome of work completed by their legal advisor in terms of the Quarry project. They have been provided with a draft lease agreement, Section 106 agreement and option agreement for them to be able to take the project forward. Their legal advisor has provided some feedback and they are now directly in touch with Aggregate Industries' legal advisors to hopefully reach a conclusion on the documents that are acceptable to both parties.
Once this is completed, they will be looking to make a start on the feasibility work for the project. They have already completed some of this in regards to the installation of the pitches, but further work is required in terms of services, buildings, parking etc to see what the overall scope of the project may be. Until they are able to get onto the site they cannot take this further, but they have some companies in place to support this to get started as soon as possible.
The Council will be meeting with partners to encourage further progress shortly, building upon previous meetings. </t>
  </si>
  <si>
    <t>The review is in progress, including a review of other applicable strategies i.e. Together Active, Sport England and Everyone Active strategies. The Council intends to work with Together Active as a "critical friend" on this review during quarter 3.</t>
  </si>
  <si>
    <t xml:space="preserve">The surface installation was completed on 26/08/2021. The site was cleared on 27/08/21. Line marking was completed 03/09/2021. Site handover was undertaken on 8/9/2021. There have been delays beyond the Council's or Contractor's control in the delivery of the turf from overseas with shipment delayed due to the current container crisis. While the project was completed three days behind the August target, the pitch replacement (and the additional added value works to the floodlighting) was completed successfully and the pitch was in use ahead of the start of the hockey season as intended, and has resulted in a much enhanced facility for our users to enjoy. </t>
  </si>
  <si>
    <t>169 applications of which 163 were within time = 96%</t>
  </si>
  <si>
    <t>As well as the continuation of the storytelling online, a further 2 new opportunities were delivered. Brewhouse online open exhibition and arts award online took place over the Summer</t>
  </si>
  <si>
    <t xml:space="preserve">New communications strategy is being developed and will come forward during Quarter 3. </t>
  </si>
  <si>
    <t xml:space="preserve">A review of our emergency planning and business continuity approach was completed in September 2021. The outputs from the review include: and updated Business Continuity Template; updated website section; a new Emergency Handbook for response staff, including additional information on rest centre accommodation and transport.
</t>
  </si>
  <si>
    <t xml:space="preserve">This work is further to the recent Review of Rest Centres completed early on in 2021, which refreshed the list of available centres and included plotting of rest centres on the RD mapping tool to support identification of appropriate locations and inclusion of specific Covid-19 related information for each building. </t>
  </si>
  <si>
    <t>Council officers continue to attend a lead officer group, in relation to the Games. 
The Council has supported various communications opportunities such as the recruitment of Games volunteers and advertisement of the West Midlands ticket ballot through its website and social media channels.</t>
  </si>
  <si>
    <t>Limited information forthcoming from central government in relation to local government finance and the proposed reforms.  Widely anticipated that these will once again be delayed.</t>
  </si>
  <si>
    <t>The accounts were submitted to the Audit Committee on time as per the target, however there has been a delay with the final sign off due to a delay in receipt of the pension fund assurance from the Staffordshire Pension Fund Auditors.</t>
  </si>
  <si>
    <t xml:space="preserve">Undertake a review of CCTV provision, including a survey of the existing fixed camera provision </t>
  </si>
  <si>
    <t xml:space="preserve">Report prepared for October CMT </t>
  </si>
  <si>
    <t>Officers currently reviewing the policy</t>
  </si>
  <si>
    <t>Awaiting comments from SCC</t>
  </si>
  <si>
    <t>Report presented to Cabinet and early findings are difficult to judge due to the impact of COVID in Year 1. Post-lockdown-  initial signs are encouraging with public take up moving toward the estimated 20% conversion rate in mid -quarter 2</t>
  </si>
  <si>
    <t>A timetable of events has been agreed in the lead up to the festive season. These are set out below: Christmas Lights Switch On – Sunday 21st November
Christmas Lights Market – Sunday 21st November 
Giant Christmas Cinema – 28th November  
Christmas Craft Market – Saturday 4th December
Food and Drink Market – Saturday 11th December
Festive Young Traders Market – Saturday 18th December</t>
  </si>
  <si>
    <t>Ground conditions have been found to be unsuitable for burial without the importation of addition soil which will raise the level of the ground by nearly 2m. Consultants are now pricing up the costs and logistics of this exercise which is not uncommon for new Cemetery sites</t>
  </si>
  <si>
    <t>One year extension to current contract awarded via Executive Decision Record</t>
  </si>
  <si>
    <t>Refuse collection vehicles and mechanical sweepers are all scheduled for delivery in readiness for 1 November 2021.
There are delays to production of some vehicles due to the current market (availability of parts/Brexit impact) and appropriate contingency measures have been put in place to provide alternatives.</t>
  </si>
  <si>
    <t>Documents being prepared to go out to the market via an open tender.</t>
  </si>
  <si>
    <t>Installation date to be agreed with preferred Supplier in readiness for vehicle delivery</t>
  </si>
  <si>
    <t>Signed off by EDR in Sept</t>
  </si>
  <si>
    <t>Cabinet in August</t>
  </si>
  <si>
    <t>Responses submitted during Q1</t>
  </si>
  <si>
    <t xml:space="preserve">Work on the contract delivered by Grafton is ongoing, assisted by a verification exercise to ensure the owners of empty homes understand that Grafton are acting on behalf of the Council. Initial enquiries have been undertaken to identify empty homes which may be suitable for enforced sale.  </t>
  </si>
  <si>
    <t>There were 63 initial decisions taken in the quarter, with an average of 0.22 days from appointment to initial decision.</t>
  </si>
  <si>
    <t>Over 5 'key to key' instances, there was a void turnaround of 31 working days, or 6.2 days on average.</t>
  </si>
  <si>
    <t>A further 2 events took place in quarter 2, including partnership project with National Forest Company and as part of the Roundabout event on Bargates.</t>
  </si>
  <si>
    <t>8 events took place across the borough's open spaces during August and September with over 600 family groups engaging with the events. A small art trail is due to take place in quarter 4 subject to schools engagement.</t>
  </si>
  <si>
    <t>Q2 Campaigns Included, Stay Local, The Roundabout Theatre and In Bloom</t>
  </si>
  <si>
    <t>Customer Service Centres re-opened in Burton and Uttoxeter on 27th September and 11th October respectively.</t>
  </si>
  <si>
    <t>0.82 days</t>
  </si>
  <si>
    <t>£1,611,661.84
net of credits, arrangements &amp; identified write offs</t>
  </si>
  <si>
    <t xml:space="preserve">£1,506,359.33
net of credits, arrangements &amp; identified write offs
</t>
  </si>
  <si>
    <t>£11,738.12
net of credits &amp; identified write offs</t>
  </si>
  <si>
    <t>Q2 - 94.38%</t>
  </si>
  <si>
    <t>4.65 days</t>
  </si>
  <si>
    <t>Whilst the target is 60% for Q2, £10m in additional debit was raised in July 2021 for which instalments have been applied until March 2022 hence the collection rate is expected to increase</t>
  </si>
  <si>
    <t>Quarter Two (2021/22)</t>
  </si>
  <si>
    <t>This is a marked improvement on Q1 and this is in-year HBOP payments received for in-year HBOPs raised during the current year.</t>
  </si>
  <si>
    <t>9 days</t>
  </si>
  <si>
    <t>On track to be achieved</t>
  </si>
  <si>
    <t>Star Chambers took place.  Briefing of Leader in relation to the LG Finance Settlement.</t>
  </si>
  <si>
    <t>2 further events took place in quarter 3; Halloween and Festive Family Outreach events. Over 100 families engaged on each of the days.</t>
  </si>
  <si>
    <t>7</t>
  </si>
  <si>
    <t>8</t>
  </si>
  <si>
    <t>5</t>
  </si>
  <si>
    <t>6</t>
  </si>
  <si>
    <t xml:space="preserve">A range of town centre events were held in the run up to the festive period as part of the Christmas in Burton campaign, this included a new food and drink market. </t>
  </si>
  <si>
    <t>In quarter three a total of 12 council events were included in a Christmas in Burton campaign from November-December.</t>
  </si>
  <si>
    <t>This work has now commenced however it is proposed to defer the target completion to 22/23 in order to enable more extensive monitoring during the spring/summer of 2022. Proposed target completion date of September 2022.</t>
  </si>
  <si>
    <t>Completion is still expected to be in the summer of 2022, however the work will commence during Q4.</t>
  </si>
  <si>
    <t>£75k in grants has been awarded to 12 businesses so far, leveraging a further £169k in private sector investment.</t>
  </si>
  <si>
    <t>Events are planned for Q4, using virtual workshops initially with a plan to hold physical events in March, should COVID-19 restrictions permit.</t>
  </si>
  <si>
    <t>This work has now been commissioned and is scheduled to commence in February 2022.</t>
  </si>
  <si>
    <t>Virtual activities are being explored as and when required, rather than routinely, and these will continue to be predominantly online. A targeted event may be explored during Q4 for a specific emerging business need.</t>
  </si>
  <si>
    <t>DFG annual review report completed and approved in December 2021. Recommendations approved for increasing discretionary assistance and additional 2FTE staff resources funded using the DFG.</t>
  </si>
  <si>
    <t>All 0% for surveys Aug - Nov 21</t>
  </si>
  <si>
    <t>99.974%</t>
  </si>
  <si>
    <t>13 Applications all within time = 100%</t>
  </si>
  <si>
    <t>100%</t>
  </si>
  <si>
    <t>97%</t>
  </si>
  <si>
    <t>65 Applications of which 62 were within time = 95%</t>
  </si>
  <si>
    <t>137 Applications of which 135 were within time = 98%</t>
  </si>
  <si>
    <t>94%</t>
  </si>
  <si>
    <t>38.8% estimated as not all tonnage data received</t>
  </si>
  <si>
    <t>133kg estimated as not all tonnage data received</t>
  </si>
  <si>
    <t>44.93% estimated as not all Q3 data received</t>
  </si>
  <si>
    <t>390.07kg estimated as not all Q3 tonnage data received</t>
  </si>
  <si>
    <t>42%</t>
  </si>
  <si>
    <t>527kg</t>
  </si>
  <si>
    <t xml:space="preserve">Quarterly Performance Report presented to Corporate Management Team, Leader and Deputy Leaders, LAG / LOAG / IAAG and AVFM Scrutiny Committee during November and December 2021. </t>
  </si>
  <si>
    <t xml:space="preserve">Council officers continue to attend a lead officer group, in relation to the Games. 
The Council has supported various communications opportunities such as the recruitment of Games volunteers and advertisement of the West Midlands ticket ballot through its website and social media channels, along with promotion of baton bearer nomination opportunities. </t>
  </si>
  <si>
    <t>A Review of Health &amp; Activity Strategy and Delivery in the Borough was completed and recommendations approved by Cabinet in January 2022 in line with the target.</t>
  </si>
  <si>
    <t xml:space="preserve">Work is ongoing to maintain Gold target by March 2022. The Council's data is currently ranked as gold in 9/12 ESBC related categories and silver in the other 3. </t>
  </si>
  <si>
    <t xml:space="preserve">At present there are a minor number of actions to be undertaken to achieve gold in all categories, which are being addressed. </t>
  </si>
  <si>
    <t>Gold in all categories</t>
  </si>
  <si>
    <t>The review has been completed, with the findings having been accepted by Cabinet on 20 December 2021.</t>
  </si>
  <si>
    <t>The refreshed Allocations Policy was adopted by Cabinet on 20 December 2021.</t>
  </si>
  <si>
    <t>A second report is due to be brought forward next quarter.</t>
  </si>
  <si>
    <t>There were 60 initial decisions taken in the quarter, with an average of 0.28 days from appointment to initial decision.</t>
  </si>
  <si>
    <t>0.23 days</t>
  </si>
  <si>
    <t>Over 7 'key to key' instances, there was a void turnaround of 31 days or 4.4 days on average.</t>
  </si>
  <si>
    <t>4.8 days</t>
  </si>
  <si>
    <t>5.5 days</t>
  </si>
  <si>
    <t xml:space="preserve">There has been dialogue with Staffordshire FA regarding the process for developing the site. 
Cabinet is considering potential opportunities for financial support moving forward to help accelerate the development of the site and bring playing pitches into use. </t>
  </si>
  <si>
    <t xml:space="preserve">7 sessions delivered to date from April 2021 - December 2021. </t>
  </si>
  <si>
    <t>Costs for works are awaited and a potential timetable for the commencement of works on site and the importation of soil</t>
  </si>
  <si>
    <t>Given the delay in consultation (due to government restrictions) this target has been deferred until September 2022 to enable the two schemes to be dovetailed. Deferral approved at December Cabinet.</t>
  </si>
  <si>
    <t>Target of February 2022 agreed at December Cabinet.</t>
  </si>
  <si>
    <t>84%</t>
  </si>
  <si>
    <t>75%</t>
  </si>
  <si>
    <t>Awaiting feedback from Scrutiny review on subjects to be addressed. To be delivered Q4.</t>
  </si>
  <si>
    <t>New fleet operational from November and embedded into the waste and street cleaning services. The commencement date for some smaller vehicles has been delayed due to slippages in the manufacturing process, although contingencies have been put in place with no impact on service delivery.</t>
  </si>
  <si>
    <t>Three quotations for works submitted. Order placed with preferred supplier, including installation and upgrading to electrical supply. Works scheduled for Q4.</t>
  </si>
  <si>
    <t>9 out of 12 Gold</t>
  </si>
  <si>
    <t xml:space="preserve">Initial feedback was provided to ESBC in December and a detailed report on the outcomes of the peer challenge is expected in early 2022. </t>
  </si>
  <si>
    <t>Cllr Sankey took part in the peer review of another council ahead of ESBC hosting a Corporate Peer Challenge in December 2021.</t>
  </si>
  <si>
    <t>Cabinet received a first year update in quarter 3 detailing the achievements and lessons learned so far.</t>
  </si>
  <si>
    <t xml:space="preserve">New online mapping system now up and running online at https://webmapping.eaststaffsbc.gov.uk/map.html </t>
  </si>
  <si>
    <t>Phase one of the UPRN project has been implemented. We are finalising the resync the LLPG data with GeoPlace and have linked 100% of residential records with Council Tax and PAF records held by GeoPlace.</t>
  </si>
  <si>
    <t>£1,316,138.06
net of credits, arrangements &amp; identified write offs</t>
  </si>
  <si>
    <t xml:space="preserve">£1,296,048.80
net of credits, arrangements &amp; identified write offs
</t>
  </si>
  <si>
    <t>83.91%</t>
  </si>
  <si>
    <t>83.24%</t>
  </si>
  <si>
    <t>107.28%</t>
  </si>
  <si>
    <t>2.35 days</t>
  </si>
  <si>
    <t>A total of 9 outdoor events took place throughout the year to date. An art trail is planned for quarter 4 for Burton Town Centre depending on schools engagement.</t>
  </si>
  <si>
    <t>Ongoing online engagement continues with a new opportunity planned to launch in January 2022 to mark the end of the 30th Anniversary year.</t>
  </si>
  <si>
    <t>The government has only undertaken limited consultations this year.  The reforms have been delayed once again due to Covid-19 taking precedent in terms of government resource.</t>
  </si>
  <si>
    <t>On target to exceed 85% of targets for the 2021/22 financial year.</t>
  </si>
  <si>
    <t xml:space="preserve">Integration between back-office system and in-cab units continuing. Pressures on staff resources are having some impact on progression.  </t>
  </si>
  <si>
    <t xml:space="preserve">Selective Licensing Fourth Year report completed and approved by Cabinet in Nov 21. A consultation for redesignation of this scheme was approved which will be undertaken from 10th Jan- 20 March for 10 weeks. </t>
  </si>
  <si>
    <t>Review of Local Council Tax Reduction Scheme completed. Scheme to remain unchanged for 2022-23.</t>
  </si>
  <si>
    <t>3.2 days</t>
  </si>
  <si>
    <t>88.79%</t>
  </si>
  <si>
    <t>89.2%</t>
  </si>
  <si>
    <t>90%</t>
  </si>
  <si>
    <t>3.35 days</t>
  </si>
  <si>
    <t>4.02</t>
  </si>
  <si>
    <t>4.5</t>
  </si>
  <si>
    <t>Completed in Quarter 1.</t>
  </si>
  <si>
    <t>Completed in Quarter 2.</t>
  </si>
  <si>
    <t xml:space="preserve">The new Communications Strategy entitled "Beyond Communications: A Strategy for 
communication, engagement and consultation" was approved by Cabinet in December 2021 in line with the target. </t>
  </si>
  <si>
    <t>Complete - Presentation made to strategic digital group 22/12/21.</t>
  </si>
  <si>
    <t>Project now due to complete 31/1/22.</t>
  </si>
  <si>
    <t>Ongoing.</t>
  </si>
  <si>
    <t>A review of Council Committee functions has been completed, with recommendations approved by Council in December 2021 in line with the target.</t>
  </si>
  <si>
    <t>Contract awarded and commenced November 1st 2021.</t>
  </si>
  <si>
    <t>Cabinet provided with year 1 update report.</t>
  </si>
  <si>
    <t>Full member briefing scheduled 1st February with a further session on great crested newts currently being arranged for March.</t>
  </si>
  <si>
    <t>Report published end of December 2021.</t>
  </si>
  <si>
    <t>Report considered by Full Council December 2021.</t>
  </si>
  <si>
    <t>Statement published end of December 2021.</t>
  </si>
  <si>
    <t>Customer Service Centres closed in Burton and Uttoxeter on the 10th December due to Government stay at home guidance being issued.</t>
  </si>
  <si>
    <t>Scheduled for February Cabinet.</t>
  </si>
  <si>
    <t>One year extension to current contract awarded via Executive Decision Record during Q2.</t>
  </si>
  <si>
    <t>Responses submitted during Q1.</t>
  </si>
  <si>
    <t>Achieved in Quarter 1.</t>
  </si>
  <si>
    <t>Extensions to contract achieved.</t>
  </si>
  <si>
    <t>Matter considered and agreed at licensing committee on 15 December 2021.</t>
  </si>
  <si>
    <t>Reported to CMT January 2022.</t>
  </si>
  <si>
    <t>Further work to be carried out in 2022/2023.</t>
  </si>
  <si>
    <t>Conclusion of report to be submitted January 2022.</t>
  </si>
  <si>
    <t>A series of events have been hosted to mark the Christmas festivities. In addition other events such as the young traders market have taken place along with private events.</t>
  </si>
  <si>
    <t>The Christmas offer has taken place as described in quarter 2.</t>
  </si>
  <si>
    <t>Benchmarking documentation for 2020/21 completed and returned to APSE during quarter 2.</t>
  </si>
  <si>
    <t>Guidance published autumn 2021.</t>
  </si>
  <si>
    <t>Project D draft business case was submitted to the Council in December 2021, pending the outcome of the stage 3 consultation.</t>
  </si>
  <si>
    <t>The outcome of the further consultation has now been published with next steps being agreed for taking forward the Masterplan in the context of the consultation findings.</t>
  </si>
  <si>
    <t>The brownfield strategy update will be presented to Cabinet in March 2022.</t>
  </si>
  <si>
    <t>This work has been included as part of Towns Fund Project D.</t>
  </si>
  <si>
    <t>A report will be presented to Cabinet in March 2022.</t>
  </si>
  <si>
    <t>Using the Prevent Toolkit officers responsible for venue hire and have asked to set out their policies. Each appear to be robust. Prevent training has been made available to all officers.</t>
  </si>
  <si>
    <t>Parish Council Forum established earlier in year.</t>
  </si>
  <si>
    <t>Target exceeded in Quarter 2.</t>
  </si>
  <si>
    <t>Draft climate change action plan update completed ready for Cabinet in February 2022.</t>
  </si>
  <si>
    <t>Work has commenced and a report will be delivered to the next Strategic Digital Group in March.</t>
  </si>
  <si>
    <t>44.34%</t>
  </si>
  <si>
    <t>47.24%</t>
  </si>
  <si>
    <t>The surface installation was completed on 26/08/2021. The site was cleared on 27/08/21. Line marking was completed 03/09/2021. Site handover was undertaken on 8/9/2021. There have been delays beyond the Council's or Contractor's control in the delivery of the turf from overseas with shipment delayed due to the current container crisis. While the project was completed three days behind the August target, the pitch replacement (and the additional added value works to the floodlighting) was completed successfully and the pitch was in use ahead of the start of the hockey season as intended, and has resulted in a much enhanced facility for our users to enjoy.</t>
  </si>
  <si>
    <t>Quarter Three (2021/22)</t>
  </si>
  <si>
    <t>The outcome of the business case of Project C (Regional Learning Centre) of the Stronger Towns Fund has been deferred until next year. This will mean that should the project go forward, it is likely that any works would not commence until 23/24. It would therefore be appropriate to review the delivery model for the service based on the circumstances at that time.</t>
  </si>
  <si>
    <t>Whilst work on this has commenced at a high level, the procurement regulations have still not been provided by Central Government and there are ongoing staffing resource pressures.  
Government have also indicated that, given the timescales around the legislative process, the new regime is unlikely to come into force until 2023 at the earliest. Furthermore, the Audit Committee will need to be consulted on any proposals being made before formal adoption at Full Council.</t>
  </si>
  <si>
    <t>Former Portfolio</t>
  </si>
  <si>
    <t>Finance</t>
  </si>
  <si>
    <t>FINANCE</t>
  </si>
  <si>
    <t>Target deferred to 2022-23 in order to enable more extensive monitoring during the spring/summer of 2022. Deferral approved at March Cabinet.</t>
  </si>
  <si>
    <t xml:space="preserve">Target deferred to 2022-23. Deferral approved at March Cabinet. </t>
  </si>
  <si>
    <t>Target deleted due to lack of certainty over the timing of government guidance. Deletion approved at March Cabinet.</t>
  </si>
  <si>
    <t>Target deleted on the basis that the outcome of the business case of Project C has been deferred. Deletion approved at March Cabinet.</t>
  </si>
  <si>
    <t>Sara Gummerson</t>
  </si>
  <si>
    <t>Review completed including survey and extension of current monitoring and maintenance contract.</t>
  </si>
  <si>
    <t>Polling Place Review was completed in March 2022.</t>
  </si>
  <si>
    <t>The amended boundaries will be implemented in November 2022 prior to the publication of the revised Register of Electors. Preparations have been completed.</t>
  </si>
  <si>
    <t>Approval to award the contract to the preferred bidder secured through Cabinet in Feb-22.</t>
  </si>
  <si>
    <t>New policy and procedures approved via Executive Decision Record.</t>
  </si>
  <si>
    <t xml:space="preserve">Following the initial meeting with all three Chief Executives to establish the appetite for exploring shared working, consultants were commissioned to undertake a land and planning search for potential shared depot locations. This work is now complete. </t>
  </si>
  <si>
    <t>Further meeting required with Chief Executives to discuss report outcome and next steps.</t>
  </si>
  <si>
    <t xml:space="preserve">Draft guidance was prepared and discussed by working group. </t>
  </si>
  <si>
    <t xml:space="preserve">Draft SPD signed off and will go out for consultation in April </t>
  </si>
  <si>
    <t xml:space="preserve">Climate Change Action Plan -1st year progress report completed and approved by Cabinet in February 2022. Declaration amended to include an ecological emergency and approved at Full Council. </t>
  </si>
  <si>
    <t xml:space="preserve">Fully achieved in December 2021. </t>
  </si>
  <si>
    <t>0% all elements.  Surveys carried out Dec - March</t>
  </si>
  <si>
    <t>0% all elements</t>
  </si>
  <si>
    <t xml:space="preserve">Each service area has it own marketing plan and over 85% of the targets have been achieved. </t>
  </si>
  <si>
    <t>A wide range of events have been developed and delivered in 2021/22 to promote ESBC services. Results of these events, along with campaigns have been reported to members each quarter.</t>
  </si>
  <si>
    <t>529.84kg - estimated</t>
  </si>
  <si>
    <t>A new Brownfield Regeneration Framework was approved by Cabinet in March 2022, replacing the existing Brownfield and Infill Regeneration Strategy</t>
  </si>
  <si>
    <t>Three fairs were supported.</t>
  </si>
  <si>
    <t>13 businesses were supported with funding totalling £80,705, resulting in £192,526 of private sector match. This equates to £2.39 of private sector funding per £1 of BSB grant.</t>
  </si>
  <si>
    <t>4 engagement events were arranged (2 in Burton, 2 in Uttoxeter), however two of these needed to be cancelled due to low turnout. Further, targeted engagement activities took place with businesses in order to mitigate these cancellations.</t>
  </si>
  <si>
    <t>42.19% - estimated</t>
  </si>
  <si>
    <t>Achieved in Q1.</t>
  </si>
  <si>
    <t>Achieved in Q3.</t>
  </si>
  <si>
    <t xml:space="preserve">Over 3 'key to key' instances, there was a void turnaround of 4 days of 0.75 days on average. </t>
  </si>
  <si>
    <t>3.8.days</t>
  </si>
  <si>
    <t>There were 74 initial decisions taken in the quarter, with an average of 0.08 days from appointment to initial decision.</t>
  </si>
  <si>
    <t>0.4 days</t>
  </si>
  <si>
    <t xml:space="preserve">Quarterly Performance Report presented to Corporate Management Team, Leader and Deputy Leaders, LAG / LOAG / IAAG and AVFM Scrutiny Committee during February and March 2022. </t>
  </si>
  <si>
    <t xml:space="preserve">Summary Documents for all the projects approved by Council were submitted to Government on 24th March 2022 in accordance with the deadline. </t>
  </si>
  <si>
    <t>Phase one of the UPRN project has been implemented. A resync of the LLPG data with GeoPlace has been undertaken and the quality of our data is reflected in the Gold rating we have received for all categories. We have linked 100% of residential records with Council Tax and PAF records held by GeoPlace.</t>
  </si>
  <si>
    <t xml:space="preserve">Council officers have attended a lead officer group in relation to the Games throughout the year
The Council has supported various communications opportunities such as the recruitment of Games volunteers and advertisement of the West Midlands ticket ballot through its website and social media channels, along with promotion of baton bearer nomination opportunities. 
The Council has identified appropriate opportunities relating to the Queen's baton Relay. </t>
  </si>
  <si>
    <t xml:space="preserve">Benefits assessors have made significant achievements over this last year, dealing with increased volumes of DWP files to process and manage. </t>
  </si>
  <si>
    <t>Report compiled in April 2022.</t>
  </si>
  <si>
    <t>Report approved by Cabinet March 2022</t>
  </si>
  <si>
    <t>Report approved by Cabinet March 2022. Burton and Uttoxeter CSCs closed permanently with effect from 01/04/2022</t>
  </si>
  <si>
    <t>Report compiled in April 2022 and will be delivered to the next Digital Strategy meeting in May 2022.</t>
  </si>
  <si>
    <t>Completed on target.</t>
  </si>
  <si>
    <t>Business Rates collection is 3.58% up on the same time last year and is 0.33% down against the annual target.</t>
  </si>
  <si>
    <t>Council Tax collection is 0.13% up on the same time last year, but 1.03% down against the annual target.</t>
  </si>
  <si>
    <t>Figure is net of credits, arrangements and identified write offs.</t>
  </si>
  <si>
    <t>Invoices raised during the year against all payments received for all invoices.</t>
  </si>
  <si>
    <t>Target was new in 2021-22 and too ambitious</t>
  </si>
  <si>
    <t>A second report was taken to CMT on 15 February 22, with a subsequent briefing supplied to the Deputy Leader.</t>
  </si>
  <si>
    <t>A live stream took place of our Inclusive Dance group during March as part of critical mass dance project taking place across the West Midlands.</t>
  </si>
  <si>
    <t>Peer challenge completed in December.</t>
  </si>
  <si>
    <t xml:space="preserve">Staffordshire FA (SFA) have continued to progress the necessary investigations to enable the development of the hub site with partners. This includes working on the relevant legal documentation with Aggregate Industries, with confirmation of this having been signed expected in the near future. The SFA have also had some initial feasibility back now in terms of a possible layout for the site and what can/cannot be achieved. This is mainly for the grass pitches to give an idea of drainage, levels etc with more in-depth work to take place before they have a fully scaled layout and proposal. This will take place over the coming months now they have this initial detail. Additionally the SFA have instructed the Football Foundation to start the 3G artificial turf pitch feasibility work with a site meeting to take place during May. This will link in with the overall feasibility but has to be managed via the Football Foundation, so will run alongside the overall feasibility work. The SFA are also liaising with the Planning Authority regarding permitted developments or any required permissions. The Council has continued to liaise with the relevant developers for the Hazelwalls and Land West of Uttoxeter sites to expedite the release of S106 monies, to allow the SFA to work on leveraging additional funding via the Football Foundation. </t>
  </si>
  <si>
    <t>3.74 days</t>
  </si>
  <si>
    <t>Q1 = 0.48 days
Q2 = 0.68 days
Q3 = 1.19 days
Q4 = 1.39 days</t>
  </si>
  <si>
    <t>Review completed. Fees set to stay the same for one year.</t>
  </si>
  <si>
    <t>Extension of current monitoring and maintenance contract has been completed.</t>
  </si>
  <si>
    <t>Gambling Act Policy review completed, adopted by Full Council and published on the website.</t>
  </si>
  <si>
    <t>Policy updated and approved by Full Council.</t>
  </si>
  <si>
    <t>Review completed and proposals submitted to Staffordshire County Council Highways.</t>
  </si>
  <si>
    <t>Review and update completed and approved via EDR.</t>
  </si>
  <si>
    <t>Work has been progressed throughout the year.</t>
  </si>
  <si>
    <t>Completed Q3.</t>
  </si>
  <si>
    <t>Charging points installed at depot and cemetery.</t>
  </si>
  <si>
    <t>Communication campaign on the new dry recycling service commenced in March 2022 via the website, social media, council tax bills and resident leaflets. 
Awaiting further feedback from the scrutiny review.</t>
  </si>
  <si>
    <t>Communications campaign planned for this year to promote recycling and encourage residents to reduce waste. The best performing Authorities are collecting food waste separately which improves the recycling rate and reduces the level of residual waste.</t>
  </si>
  <si>
    <t xml:space="preserve">Consultation for redesignation of the scheme undertaken Jan-Mar 2022. Landlords meeting with Leaders of the Council completed in March 2022. Consultation response documents drafted for Cabinet in May 2022. </t>
  </si>
  <si>
    <t>8 Applications all within time = 100%
End of year quartile data for 2021-22 not yet available. Based on last year's quartiles and performance/quartiles as at Q3, performance is top quartile.</t>
  </si>
  <si>
    <t>61 Applications 59 within time = 97%
End of year quartile data for 2021-22 not yet available. Based on last year's quartiles and performance/quartiles as at Q3, performance is top quartile.</t>
  </si>
  <si>
    <t>132 Applications 127 within time = 96%
End of year quartile data for 2021-22 not yet available. Based on last year's quartiles and performance/quartiles as at Q3, performance is top quartile.</t>
  </si>
  <si>
    <t>CSCs in Burton and Uttoxeter have been closed most of the year due to the pandemic, and are now permanently closed following Council approval in March 2022.</t>
  </si>
  <si>
    <t>This is an excellent achievement, considering the amount of contact dealt with following Government grant and payment announcements during the year.</t>
  </si>
  <si>
    <t>OWBC has successfully migrated all ICT services back in house.</t>
  </si>
  <si>
    <t>All possible devices refreshed, remaining devices to cover as and when they become possible i.e. Planning/enforcement etc.</t>
  </si>
  <si>
    <t>There have not been any new announcements or consultations in relation to the proposed local government finance changes.  Officer will continue to monitor developments and brief members accordingly.</t>
  </si>
  <si>
    <t>Q3 1.16 days
There has been an increase in Covid infections and colds/flu type illness.</t>
  </si>
  <si>
    <t xml:space="preserve">A comprehensive range of campaigns have been delivered, including Stay Local campaign, Christmas In Burton campaign, Brewhouse Seasonal campaigns, Brewhouse On Tour Campaign and Market Events campaigns.  </t>
  </si>
  <si>
    <t>The street cleaning module is now in place, although further work is required to cleanse the historic data to enable full integration with our working practices. Due in May/June-22</t>
  </si>
  <si>
    <t>A meeting with the Leaders of the Council was requested by landlords. As Covid restrictions have lifted it is planned to have this meeting at the Town Hall. This has been included in the Selective Licensing Review to agree a date for the meeting along with a draft consultation response document which is to be approved by Nov 21. Once the meeting has been undertaken it will be included in the consultation response and the designation process can begin. However there is a requirement for a 3 month standstill period prior to the designation taking effect which may affect whether this is achieved by the target date.  
Given the delay in consultation (due to government restrictions), it is proposed this target is deferred until September 2022 to enable the two schemes to be dovetailed - this would make it easier for those landlords involved to understand the scheme rather than having different dates for the two schemes.</t>
  </si>
  <si>
    <t>It was anticipated that Covid restrictions may impact the  achievement of this target date.
Deferral until September 22 requested</t>
  </si>
  <si>
    <t>A draft consultation response document was submitted to cabinet in Nov 21 along with the fourth year review. A meeting with landlords has been recommended and approved to be undertaken during the 10 week consultation for the initial pilot scheme  between Jan and March 2022. Due to current Covid restrictions it is recommended that this be considered towards the end of the consultation period. Once completed a report considering designation of the current and expanded scheme will be taken to Cabinet in May 2022 for designation in September 2022</t>
  </si>
  <si>
    <t xml:space="preserve">Report considered by Cabinet in March 2022, with further work being undertaken later in 2022. </t>
  </si>
  <si>
    <t xml:space="preserve">Ongoing Covid compliance and enforcement work. Tenant fees project signed up to with County Council leading. </t>
  </si>
  <si>
    <t xml:space="preserve">Ongoing Covid compliance and enforcement work. Working closely with businesses and partners affected by the restrictions implemented by plan B. Of note is close partnership working with  Trading Standards to jointly consider the plans submitted by Uttoxeter Racecourse for race day events. </t>
  </si>
  <si>
    <t xml:space="preserve">Ongoing Covid compliance work and supporting businesses with the transition to living with Covid. </t>
  </si>
  <si>
    <t>A final exhibition took place to unveil the 30 Anniversary commissions at the Brewhouse</t>
  </si>
  <si>
    <t>Due to schools engagement being low (due to Covid restrictions within schools over the winter) a small trail was created occupying empty shops in the Burton Shopping centres. A larger scale public arts trail has been postponed. This will take place in Summer 2022.</t>
  </si>
  <si>
    <t>The Council has supported Market Hall Traders through the post-covid-19 recovery period through marketing efforts to raise footfall (CR01 &amp; CR 03) and DL visits to meet traders. We have offered some short term leases so that traders businesses can continue to operate and establsihed a cross party working  group.</t>
  </si>
  <si>
    <t>The budget was set for Council approval in Feburary 2022. However, due to the decision in relation to the Towns Fund Programme in February 2022, consideration of the MTFS was deferred until March 2022 to enable the MTFS to be updated.  A revised budget was approved at March Council.</t>
  </si>
  <si>
    <t>The Council has achieved Gold in all relevant categories. In May 2022 the Council received a Gold certificate award from Geoplace in recognition of being an exemplar organisation for address data.</t>
  </si>
  <si>
    <t>End of Year 2021/22</t>
  </si>
  <si>
    <t xml:space="preserve">Q4= 33.83% - estimated as not all data received
Annual outturn = 42.19% estimated
End of year quartile data for 2021-22 not yet available. Based on preliminary estimates and quartiles as at Q3, performance in the third quartile region. (ESBC Q3 estimated 38.8% compared to Q3 median for all English districts 41.86%, Q3 top quartile 50.73%). </t>
  </si>
  <si>
    <t xml:space="preserve">Q4 = 136.80kg - estimated as not all data received
Annual outturn = 529.84kg estimated
End of year quartile data for 2021-22 not yet available. Based on preliminary estimates and quartiles as at Q3, performance in the bottom quartile region. (ESBC Q£ estimated 133kg compared to Q3 median for all English districts 110kg, Q3 top quartile 93.45kg and bottom quartile 124.7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</si>
</sst>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mmm\ yyyy"/>
    <numFmt numFmtId="165" formatCode="&quot;£&quot;#,##0.00"/>
  </numFmts>
  <fonts count="63">
    <font>
      <sz val="11"/>
      <color theme="1"/>
      <name val="Calibri"/>
      <family val="2"/>
      <scheme val="minor"/>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b/>
      <sz val="12"/>
      <color rgb="FFFF0000"/>
      <name val="Arial"/>
      <family val="2"/>
    </font>
    <font>
      <i/>
      <sz val="12"/>
      <color rgb="FF000000"/>
      <name val="Arial"/>
      <family val="2"/>
    </font>
    <font>
      <sz val="12"/>
      <color rgb="FFFF0000"/>
      <name val="Arial"/>
      <family val="2"/>
    </font>
    <font>
      <b/>
      <i/>
      <sz val="12"/>
      <color rgb="FFFF0000"/>
      <name val="Arial"/>
      <family val="2"/>
    </font>
    <font>
      <b/>
      <sz val="12"/>
      <color rgb="FFFFFFFF"/>
      <name val="Arial"/>
      <family val="2"/>
    </font>
    <font>
      <b/>
      <sz val="16"/>
      <color theme="1"/>
      <name val="Calibri"/>
      <family val="2"/>
      <scheme val="minor"/>
    </font>
    <font>
      <i/>
      <sz val="12"/>
      <name val="Arial"/>
      <family val="2"/>
    </font>
    <font>
      <sz val="11"/>
      <color theme="1"/>
      <name val="Calibri"/>
      <family val="2"/>
      <scheme val="minor"/>
    </font>
    <font>
      <i/>
      <sz val="12"/>
      <color theme="1"/>
      <name val="Arial"/>
      <family val="2"/>
    </font>
    <font>
      <u/>
      <sz val="12"/>
      <color theme="10"/>
      <name val="Arial"/>
      <family val="2"/>
    </font>
  </fonts>
  <fills count="2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D6DCE4"/>
        <bgColor indexed="64"/>
      </patternFill>
    </fill>
    <fill>
      <patternFill patternType="solid">
        <fgColor rgb="FFEDEDED"/>
        <bgColor indexed="64"/>
      </patternFill>
    </fill>
    <fill>
      <patternFill patternType="solid">
        <fgColor rgb="FF002060"/>
        <bgColor rgb="FF000000"/>
      </patternFill>
    </fill>
    <fill>
      <patternFill patternType="solid">
        <fgColor theme="8" tint="-0.249977111117893"/>
        <bgColor indexed="64"/>
      </patternFill>
    </fill>
  </fills>
  <borders count="8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bottom/>
      <diagonal/>
    </border>
    <border>
      <left style="medium">
        <color rgb="FFFFFFFF"/>
      </left>
      <right style="medium">
        <color theme="0"/>
      </right>
      <top style="medium">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bottom style="medium">
        <color rgb="FFFFFFFF"/>
      </bottom>
      <diagonal/>
    </border>
  </borders>
  <cellStyleXfs count="4">
    <xf numFmtId="0" fontId="0" fillId="0" borderId="0"/>
    <xf numFmtId="0" fontId="18" fillId="0" borderId="0" applyNumberFormat="0" applyFill="0" applyBorder="0" applyAlignment="0" applyProtection="0">
      <alignment vertical="top"/>
      <protection locked="0"/>
    </xf>
    <xf numFmtId="0" fontId="39" fillId="0" borderId="0"/>
    <xf numFmtId="9" fontId="60" fillId="0" borderId="0" applyFont="0" applyFill="0" applyBorder="0" applyAlignment="0" applyProtection="0"/>
  </cellStyleXfs>
  <cellXfs count="419">
    <xf numFmtId="0" fontId="0" fillId="0" borderId="0" xfId="0"/>
    <xf numFmtId="0" fontId="11" fillId="5" borderId="0" xfId="0" applyFont="1" applyFill="1" applyBorder="1" applyAlignment="1">
      <alignment vertical="center" wrapText="1"/>
    </xf>
    <xf numFmtId="0" fontId="10" fillId="6" borderId="0" xfId="0" applyFont="1" applyFill="1" applyAlignment="1" applyProtection="1">
      <alignment horizontal="center" vertical="center"/>
    </xf>
    <xf numFmtId="10" fontId="18" fillId="6" borderId="0" xfId="1" applyNumberFormat="1" applyFill="1" applyBorder="1" applyAlignment="1" applyProtection="1">
      <alignment horizontal="center" vertical="center"/>
    </xf>
    <xf numFmtId="0" fontId="0" fillId="0" borderId="0" xfId="0" applyAlignment="1">
      <alignment vertical="center"/>
    </xf>
    <xf numFmtId="0" fontId="25" fillId="13" borderId="0" xfId="0" applyFont="1" applyFill="1"/>
    <xf numFmtId="0" fontId="20" fillId="13" borderId="0" xfId="0" applyFont="1" applyFill="1"/>
    <xf numFmtId="9" fontId="20" fillId="13" borderId="0" xfId="0" applyNumberFormat="1" applyFont="1" applyFill="1"/>
    <xf numFmtId="0" fontId="22" fillId="13" borderId="0" xfId="1" applyFont="1" applyFill="1" applyBorder="1" applyAlignment="1" applyProtection="1">
      <alignment horizontal="left"/>
    </xf>
    <xf numFmtId="0" fontId="1" fillId="13" borderId="0" xfId="0" applyFont="1" applyFill="1"/>
    <xf numFmtId="0" fontId="12" fillId="13" borderId="0" xfId="0" applyFont="1" applyFill="1"/>
    <xf numFmtId="0" fontId="22" fillId="13" borderId="0" xfId="1" applyFont="1" applyFill="1" applyBorder="1" applyAlignment="1" applyProtection="1">
      <alignment horizontal="center"/>
    </xf>
    <xf numFmtId="9" fontId="1" fillId="13" borderId="0" xfId="0" applyNumberFormat="1" applyFont="1" applyFill="1"/>
    <xf numFmtId="9" fontId="12" fillId="13" borderId="0" xfId="0" applyNumberFormat="1" applyFont="1" applyFill="1"/>
    <xf numFmtId="10" fontId="12" fillId="13" borderId="0" xfId="0" applyNumberFormat="1" applyFont="1" applyFill="1" applyBorder="1" applyAlignment="1">
      <alignment horizontal="center" vertical="center"/>
    </xf>
    <xf numFmtId="0" fontId="24" fillId="13" borderId="0" xfId="0" applyFont="1" applyFill="1" applyBorder="1"/>
    <xf numFmtId="0" fontId="23" fillId="13" borderId="0" xfId="0" applyFont="1" applyFill="1"/>
    <xf numFmtId="0" fontId="26" fillId="13" borderId="0" xfId="0" applyFont="1" applyFill="1"/>
    <xf numFmtId="9" fontId="13" fillId="13" borderId="0" xfId="0" applyNumberFormat="1" applyFont="1" applyFill="1"/>
    <xf numFmtId="0" fontId="13" fillId="13" borderId="0" xfId="0" applyFont="1" applyFill="1" applyBorder="1"/>
    <xf numFmtId="9" fontId="27" fillId="13" borderId="6" xfId="0" applyNumberFormat="1" applyFont="1" applyFill="1" applyBorder="1" applyAlignment="1">
      <alignment horizontal="center"/>
    </xf>
    <xf numFmtId="0" fontId="27" fillId="13" borderId="6" xfId="0" applyFont="1" applyFill="1" applyBorder="1"/>
    <xf numFmtId="10" fontId="13" fillId="13" borderId="6" xfId="0" applyNumberFormat="1" applyFont="1" applyFill="1" applyBorder="1" applyAlignment="1">
      <alignment horizontal="center" vertical="center"/>
    </xf>
    <xf numFmtId="9" fontId="27" fillId="13" borderId="0" xfId="0" applyNumberFormat="1" applyFont="1" applyFill="1" applyBorder="1" applyAlignment="1">
      <alignment horizontal="center"/>
    </xf>
    <xf numFmtId="0" fontId="28" fillId="13" borderId="0" xfId="0" applyFont="1" applyFill="1" applyBorder="1"/>
    <xf numFmtId="9" fontId="13" fillId="13" borderId="0" xfId="0" applyNumberFormat="1" applyFont="1" applyFill="1" applyBorder="1" applyAlignment="1">
      <alignment horizontal="center" vertical="center"/>
    </xf>
    <xf numFmtId="9" fontId="13" fillId="13" borderId="0" xfId="0" applyNumberFormat="1" applyFont="1" applyFill="1" applyBorder="1"/>
    <xf numFmtId="0" fontId="13" fillId="13" borderId="0" xfId="0" applyFont="1" applyFill="1"/>
    <xf numFmtId="9" fontId="27" fillId="13" borderId="0" xfId="0" applyNumberFormat="1" applyFont="1" applyFill="1"/>
    <xf numFmtId="0" fontId="27" fillId="13" borderId="0" xfId="0" applyFont="1" applyFill="1" applyBorder="1"/>
    <xf numFmtId="9" fontId="18" fillId="6" borderId="0" xfId="1" applyNumberFormat="1" applyFill="1" applyBorder="1" applyAlignment="1" applyProtection="1">
      <alignment horizontal="center" vertical="center"/>
    </xf>
    <xf numFmtId="0" fontId="0" fillId="6" borderId="0" xfId="0" applyFill="1" applyAlignment="1">
      <alignment vertical="center"/>
    </xf>
    <xf numFmtId="0" fontId="29" fillId="6" borderId="0" xfId="1" applyFont="1" applyFill="1" applyBorder="1" applyAlignment="1" applyProtection="1">
      <alignment horizontal="center" vertical="center"/>
    </xf>
    <xf numFmtId="9" fontId="0" fillId="6" borderId="0" xfId="0" applyNumberFormat="1" applyFill="1" applyAlignment="1">
      <alignment vertical="center"/>
    </xf>
    <xf numFmtId="0" fontId="32" fillId="6" borderId="35" xfId="0" applyFont="1" applyFill="1" applyBorder="1" applyAlignment="1">
      <alignment horizontal="center" vertical="center" wrapText="1"/>
    </xf>
    <xf numFmtId="9" fontId="32" fillId="6" borderId="35" xfId="0" applyNumberFormat="1" applyFont="1" applyFill="1" applyBorder="1" applyAlignment="1">
      <alignment horizontal="center" vertical="center" wrapText="1"/>
    </xf>
    <xf numFmtId="0" fontId="32" fillId="6" borderId="36" xfId="0" applyFont="1" applyFill="1" applyBorder="1" applyAlignment="1">
      <alignment horizontal="center" vertical="center" wrapText="1"/>
    </xf>
    <xf numFmtId="10" fontId="32" fillId="6" borderId="37" xfId="0" applyNumberFormat="1" applyFont="1" applyFill="1" applyBorder="1" applyAlignment="1">
      <alignment horizontal="center" vertical="center" wrapText="1"/>
    </xf>
    <xf numFmtId="0" fontId="1" fillId="6" borderId="0" xfId="0" applyFont="1" applyFill="1" applyAlignment="1">
      <alignment vertical="center"/>
    </xf>
    <xf numFmtId="0" fontId="11" fillId="5" borderId="38" xfId="0" applyFont="1" applyFill="1" applyBorder="1" applyAlignment="1">
      <alignment vertical="center" wrapText="1"/>
    </xf>
    <xf numFmtId="9" fontId="11" fillId="5" borderId="0" xfId="0" applyNumberFormat="1" applyFont="1" applyFill="1" applyBorder="1" applyAlignment="1">
      <alignment vertical="center" wrapText="1"/>
    </xf>
    <xf numFmtId="0" fontId="11" fillId="5" borderId="39" xfId="0" applyFont="1" applyFill="1" applyBorder="1" applyAlignment="1">
      <alignment vertical="center" wrapText="1"/>
    </xf>
    <xf numFmtId="0" fontId="1" fillId="0" borderId="0" xfId="0" applyFont="1" applyAlignment="1">
      <alignment vertical="center"/>
    </xf>
    <xf numFmtId="0" fontId="7" fillId="6" borderId="0" xfId="0" applyFont="1" applyFill="1" applyAlignment="1">
      <alignment vertical="center"/>
    </xf>
    <xf numFmtId="0" fontId="33" fillId="6" borderId="40" xfId="0" applyFont="1" applyFill="1" applyBorder="1" applyAlignment="1">
      <alignment horizontal="right" vertical="center" wrapText="1"/>
    </xf>
    <xf numFmtId="0" fontId="34" fillId="6" borderId="35" xfId="0" applyFont="1" applyFill="1" applyBorder="1" applyAlignment="1">
      <alignment horizontal="center" vertical="center" wrapText="1"/>
    </xf>
    <xf numFmtId="10" fontId="32" fillId="6" borderId="35" xfId="0" applyNumberFormat="1" applyFont="1" applyFill="1" applyBorder="1" applyAlignment="1">
      <alignment horizontal="center" vertical="center" wrapText="1"/>
    </xf>
    <xf numFmtId="0" fontId="34" fillId="6" borderId="36" xfId="0" applyFont="1" applyFill="1" applyBorder="1" applyAlignment="1">
      <alignment horizontal="center" vertical="center" wrapText="1"/>
    </xf>
    <xf numFmtId="0" fontId="7" fillId="0" borderId="0" xfId="0" applyFont="1" applyAlignment="1">
      <alignment vertical="center"/>
    </xf>
    <xf numFmtId="0" fontId="11" fillId="5" borderId="38" xfId="0" applyFont="1" applyFill="1" applyBorder="1" applyAlignment="1">
      <alignment horizontal="left" vertical="center" wrapText="1"/>
    </xf>
    <xf numFmtId="0" fontId="32" fillId="5" borderId="0" xfId="0" applyFont="1" applyFill="1" applyBorder="1" applyAlignment="1">
      <alignment vertical="center" wrapText="1"/>
    </xf>
    <xf numFmtId="10" fontId="32" fillId="5" borderId="0" xfId="0" applyNumberFormat="1" applyFont="1" applyFill="1" applyBorder="1" applyAlignment="1">
      <alignment vertical="center" wrapText="1"/>
    </xf>
    <xf numFmtId="10" fontId="32" fillId="5" borderId="39" xfId="0" applyNumberFormat="1" applyFont="1" applyFill="1" applyBorder="1" applyAlignment="1">
      <alignment vertical="center" wrapText="1"/>
    </xf>
    <xf numFmtId="1" fontId="34" fillId="6" borderId="41" xfId="0" applyNumberFormat="1" applyFont="1" applyFill="1" applyBorder="1" applyAlignment="1">
      <alignment horizontal="center" vertical="center" wrapText="1"/>
    </xf>
    <xf numFmtId="9" fontId="0" fillId="0" borderId="0" xfId="0" applyNumberFormat="1" applyAlignment="1">
      <alignment vertical="center"/>
    </xf>
    <xf numFmtId="0" fontId="32" fillId="6" borderId="43" xfId="0" applyFont="1" applyFill="1" applyBorder="1" applyAlignment="1">
      <alignment horizontal="center" vertical="center" wrapText="1"/>
    </xf>
    <xf numFmtId="10" fontId="32" fillId="6" borderId="43" xfId="0" applyNumberFormat="1" applyFont="1" applyFill="1" applyBorder="1" applyAlignment="1">
      <alignment horizontal="center" vertical="center" wrapText="1"/>
    </xf>
    <xf numFmtId="0" fontId="34" fillId="6" borderId="44" xfId="0" applyFont="1" applyFill="1" applyBorder="1" applyAlignment="1">
      <alignment horizontal="center" vertical="center" wrapText="1"/>
    </xf>
    <xf numFmtId="10" fontId="32" fillId="6" borderId="44" xfId="0" applyNumberFormat="1" applyFont="1" applyFill="1" applyBorder="1" applyAlignment="1">
      <alignment horizontal="center" vertical="center" wrapText="1"/>
    </xf>
    <xf numFmtId="0" fontId="10" fillId="6" borderId="0" xfId="0" applyFont="1" applyFill="1" applyBorder="1" applyAlignment="1" applyProtection="1">
      <alignment horizontal="center" vertical="center"/>
    </xf>
    <xf numFmtId="0" fontId="33" fillId="0" borderId="42" xfId="0" applyFont="1" applyFill="1" applyBorder="1" applyAlignment="1">
      <alignment horizontal="right" vertical="center" wrapText="1"/>
    </xf>
    <xf numFmtId="0" fontId="34" fillId="0" borderId="35" xfId="0" applyFont="1" applyFill="1" applyBorder="1" applyAlignment="1">
      <alignment horizontal="center" vertical="center" wrapText="1"/>
    </xf>
    <xf numFmtId="10" fontId="32" fillId="0" borderId="35" xfId="0" applyNumberFormat="1" applyFont="1" applyFill="1" applyBorder="1" applyAlignment="1">
      <alignment horizontal="center" vertical="center" wrapText="1"/>
    </xf>
    <xf numFmtId="1" fontId="34" fillId="0" borderId="41" xfId="0" applyNumberFormat="1" applyFont="1" applyFill="1" applyBorder="1" applyAlignment="1">
      <alignment horizontal="center" vertical="center" wrapText="1"/>
    </xf>
    <xf numFmtId="10" fontId="32" fillId="0" borderId="37" xfId="0" applyNumberFormat="1" applyFont="1" applyFill="1" applyBorder="1" applyAlignment="1">
      <alignment horizontal="center" vertical="center" wrapText="1"/>
    </xf>
    <xf numFmtId="0" fontId="34" fillId="0" borderId="44" xfId="0" applyFont="1" applyFill="1" applyBorder="1" applyAlignment="1">
      <alignment horizontal="center" vertical="center" wrapText="1"/>
    </xf>
    <xf numFmtId="10" fontId="32" fillId="0" borderId="44" xfId="0" applyNumberFormat="1" applyFont="1" applyFill="1" applyBorder="1" applyAlignment="1">
      <alignment horizontal="center" vertical="center" wrapText="1"/>
    </xf>
    <xf numFmtId="0" fontId="34" fillId="0" borderId="41" xfId="0" applyFont="1" applyFill="1" applyBorder="1" applyAlignment="1">
      <alignment horizontal="center" vertical="center" wrapText="1"/>
    </xf>
    <xf numFmtId="0" fontId="20" fillId="16" borderId="0" xfId="0" applyFont="1" applyFill="1"/>
    <xf numFmtId="0" fontId="1" fillId="16" borderId="0" xfId="0" applyFont="1" applyFill="1"/>
    <xf numFmtId="0" fontId="12" fillId="16" borderId="0" xfId="0" applyFont="1" applyFill="1"/>
    <xf numFmtId="0" fontId="22" fillId="16" borderId="0" xfId="1" applyFont="1" applyFill="1" applyBorder="1" applyAlignment="1" applyProtection="1">
      <alignment horizontal="center"/>
    </xf>
    <xf numFmtId="10" fontId="12" fillId="16" borderId="0" xfId="0" applyNumberFormat="1" applyFont="1" applyFill="1" applyBorder="1" applyAlignment="1">
      <alignment horizontal="center" vertical="center"/>
    </xf>
    <xf numFmtId="0" fontId="23" fillId="16" borderId="0" xfId="0" applyFont="1" applyFill="1"/>
    <xf numFmtId="0" fontId="35" fillId="16" borderId="0" xfId="0" applyFont="1" applyFill="1"/>
    <xf numFmtId="0" fontId="7" fillId="16" borderId="0" xfId="0" applyFont="1" applyFill="1"/>
    <xf numFmtId="0" fontId="26" fillId="16" borderId="0" xfId="0" applyFont="1" applyFill="1"/>
    <xf numFmtId="0" fontId="13" fillId="16" borderId="0" xfId="0" applyFont="1" applyFill="1"/>
    <xf numFmtId="0" fontId="13" fillId="16" borderId="0" xfId="0" applyFont="1" applyFill="1" applyBorder="1"/>
    <xf numFmtId="0" fontId="27" fillId="16" borderId="6" xfId="0" applyFont="1" applyFill="1" applyBorder="1" applyAlignment="1">
      <alignment horizontal="center"/>
    </xf>
    <xf numFmtId="0" fontId="27" fillId="16" borderId="6" xfId="0" applyFont="1" applyFill="1" applyBorder="1"/>
    <xf numFmtId="10" fontId="13" fillId="16" borderId="6" xfId="0" applyNumberFormat="1" applyFont="1" applyFill="1" applyBorder="1" applyAlignment="1">
      <alignment horizontal="center" vertical="center"/>
    </xf>
    <xf numFmtId="0" fontId="27" fillId="16" borderId="0" xfId="0" applyFont="1" applyFill="1" applyBorder="1" applyAlignment="1">
      <alignment horizontal="center"/>
    </xf>
    <xf numFmtId="0" fontId="28" fillId="16" borderId="0" xfId="0" applyFont="1" applyFill="1" applyBorder="1"/>
    <xf numFmtId="10" fontId="13" fillId="16" borderId="0" xfId="0" applyNumberFormat="1" applyFont="1" applyFill="1" applyBorder="1" applyAlignment="1">
      <alignment horizontal="center" vertical="center"/>
    </xf>
    <xf numFmtId="0" fontId="27" fillId="16" borderId="0" xfId="0" applyFont="1" applyFill="1"/>
    <xf numFmtId="0" fontId="27" fillId="16" borderId="0" xfId="0" applyFont="1" applyFill="1" applyBorder="1"/>
    <xf numFmtId="0" fontId="7" fillId="16" borderId="0" xfId="0" applyFont="1" applyFill="1" applyBorder="1"/>
    <xf numFmtId="0" fontId="1" fillId="16" borderId="0" xfId="0" applyFont="1" applyFill="1" applyBorder="1"/>
    <xf numFmtId="0" fontId="26" fillId="16" borderId="0" xfId="0" applyFont="1" applyFill="1" applyBorder="1"/>
    <xf numFmtId="0" fontId="36" fillId="0" borderId="0" xfId="1" applyFont="1" applyFill="1" applyBorder="1" applyAlignment="1" applyProtection="1">
      <alignment horizontal="left"/>
    </xf>
    <xf numFmtId="0" fontId="37" fillId="6" borderId="0" xfId="0" applyFont="1" applyFill="1" applyProtection="1"/>
    <xf numFmtId="0" fontId="37" fillId="6" borderId="0" xfId="0" applyFont="1" applyFill="1" applyAlignment="1" applyProtection="1">
      <alignment horizontal="left" vertical="top" wrapText="1"/>
    </xf>
    <xf numFmtId="0" fontId="40" fillId="6" borderId="0" xfId="0" applyFont="1" applyFill="1" applyProtection="1"/>
    <xf numFmtId="0" fontId="40" fillId="0" borderId="0" xfId="0" applyFont="1" applyProtection="1"/>
    <xf numFmtId="0" fontId="10" fillId="6" borderId="0" xfId="0" applyFont="1" applyFill="1" applyBorder="1" applyAlignment="1" applyProtection="1">
      <alignment horizontal="center" vertical="center" wrapText="1"/>
    </xf>
    <xf numFmtId="1" fontId="4" fillId="14" borderId="6" xfId="0" applyNumberFormat="1" applyFont="1" applyFill="1" applyBorder="1" applyAlignment="1" applyProtection="1">
      <alignment horizontal="center" vertical="center" wrapText="1"/>
    </xf>
    <xf numFmtId="0" fontId="42" fillId="6" borderId="6" xfId="0" applyFont="1" applyFill="1" applyBorder="1" applyAlignment="1" applyProtection="1">
      <alignment horizontal="center" vertical="center" wrapText="1"/>
    </xf>
    <xf numFmtId="0" fontId="43" fillId="6" borderId="6" xfId="0" applyFont="1" applyFill="1" applyBorder="1" applyAlignment="1" applyProtection="1">
      <alignment horizontal="center" vertical="center"/>
    </xf>
    <xf numFmtId="0" fontId="0" fillId="6" borderId="0" xfId="0" applyFill="1" applyProtection="1"/>
    <xf numFmtId="0" fontId="44" fillId="6" borderId="51" xfId="0" applyFont="1" applyFill="1" applyBorder="1" applyAlignment="1" applyProtection="1">
      <alignment horizontal="center" vertical="center" wrapText="1"/>
    </xf>
    <xf numFmtId="0" fontId="0" fillId="0" borderId="0" xfId="0" applyProtection="1"/>
    <xf numFmtId="0" fontId="45" fillId="6" borderId="0" xfId="0" applyFont="1" applyFill="1" applyProtection="1"/>
    <xf numFmtId="0" fontId="43" fillId="0" borderId="6" xfId="0" applyFont="1" applyFill="1" applyBorder="1" applyAlignment="1" applyProtection="1">
      <alignment horizontal="center" vertical="center"/>
    </xf>
    <xf numFmtId="0" fontId="42" fillId="6" borderId="51" xfId="0" applyFont="1" applyFill="1" applyBorder="1" applyAlignment="1" applyProtection="1">
      <alignment horizontal="center" vertical="center" wrapText="1"/>
    </xf>
    <xf numFmtId="0" fontId="46" fillId="6" borderId="0" xfId="0" applyFont="1" applyFill="1" applyAlignment="1" applyProtection="1">
      <alignment horizontal="center" vertical="center"/>
    </xf>
    <xf numFmtId="0" fontId="47" fillId="6" borderId="49" xfId="0" applyFont="1" applyFill="1" applyBorder="1" applyAlignment="1" applyProtection="1">
      <alignment horizontal="center" vertical="center"/>
    </xf>
    <xf numFmtId="0" fontId="17"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center"/>
    </xf>
    <xf numFmtId="0" fontId="17"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3" fillId="6" borderId="9" xfId="0" applyFont="1" applyFill="1" applyBorder="1" applyAlignment="1" applyProtection="1">
      <alignment horizontal="center" vertical="center"/>
    </xf>
    <xf numFmtId="1" fontId="4" fillId="14" borderId="49" xfId="0" applyNumberFormat="1" applyFont="1" applyFill="1" applyBorder="1" applyAlignment="1" applyProtection="1">
      <alignment horizontal="center" vertical="center" wrapText="1"/>
    </xf>
    <xf numFmtId="0" fontId="48" fillId="0" borderId="52" xfId="0" applyFont="1" applyFill="1" applyBorder="1" applyAlignment="1" applyProtection="1">
      <alignment horizontal="center" vertical="center"/>
    </xf>
    <xf numFmtId="0" fontId="49" fillId="6" borderId="0" xfId="0" applyFont="1" applyFill="1" applyProtection="1"/>
    <xf numFmtId="0" fontId="49" fillId="0" borderId="0" xfId="0" applyFont="1" applyProtection="1"/>
    <xf numFmtId="0" fontId="4" fillId="6" borderId="0" xfId="0" applyFont="1" applyFill="1" applyBorder="1" applyAlignment="1" applyProtection="1">
      <alignment horizontal="left" vertical="top" wrapText="1"/>
    </xf>
    <xf numFmtId="0" fontId="4"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left" vertical="center" wrapText="1"/>
    </xf>
    <xf numFmtId="0" fontId="50" fillId="6" borderId="0"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1" fillId="19" borderId="49" xfId="0" applyNumberFormat="1" applyFont="1" applyFill="1" applyBorder="1" applyAlignment="1" applyProtection="1">
      <alignment horizontal="center" vertical="center" wrapText="1"/>
    </xf>
    <xf numFmtId="17" fontId="41" fillId="19" borderId="50" xfId="0" applyNumberFormat="1" applyFont="1" applyFill="1" applyBorder="1" applyAlignment="1" applyProtection="1">
      <alignment horizontal="center" vertical="center" wrapText="1"/>
    </xf>
    <xf numFmtId="17" fontId="41" fillId="19" borderId="6" xfId="0" applyNumberFormat="1" applyFont="1" applyFill="1" applyBorder="1" applyAlignment="1" applyProtection="1">
      <alignment horizontal="center" vertical="center" wrapText="1"/>
    </xf>
    <xf numFmtId="0" fontId="51" fillId="17" borderId="49" xfId="0" applyFont="1" applyFill="1" applyBorder="1" applyAlignment="1" applyProtection="1">
      <alignment horizontal="left" vertical="center" wrapText="1"/>
    </xf>
    <xf numFmtId="0" fontId="52" fillId="18" borderId="6" xfId="0" applyFont="1" applyFill="1" applyBorder="1" applyAlignment="1" applyProtection="1">
      <alignment horizontal="left" vertical="center" wrapText="1"/>
    </xf>
    <xf numFmtId="0" fontId="52" fillId="18" borderId="49" xfId="0" applyFont="1" applyFill="1" applyBorder="1" applyAlignment="1" applyProtection="1">
      <alignment horizontal="left" vertical="center" wrapText="1"/>
    </xf>
    <xf numFmtId="0" fontId="42" fillId="6" borderId="49" xfId="0" applyFont="1" applyFill="1" applyBorder="1" applyAlignment="1" applyProtection="1">
      <alignment horizontal="center" vertical="center" wrapText="1"/>
    </xf>
    <xf numFmtId="0" fontId="43" fillId="6" borderId="49" xfId="0" applyFont="1" applyFill="1" applyBorder="1" applyAlignment="1" applyProtection="1">
      <alignment horizontal="center" vertical="center"/>
    </xf>
    <xf numFmtId="0" fontId="38" fillId="5" borderId="6" xfId="0" applyFont="1" applyFill="1" applyBorder="1" applyAlignment="1" applyProtection="1">
      <alignment horizontal="center" vertical="center" wrapText="1"/>
    </xf>
    <xf numFmtId="49" fontId="11" fillId="5" borderId="6" xfId="2" applyNumberFormat="1" applyFont="1" applyFill="1" applyBorder="1" applyAlignment="1" applyProtection="1">
      <alignment horizontal="center" vertical="center"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0" fillId="0" borderId="67" xfId="0" applyBorder="1"/>
    <xf numFmtId="0" fontId="0" fillId="0" borderId="68" xfId="0" applyBorder="1"/>
    <xf numFmtId="0" fontId="0" fillId="0" borderId="69" xfId="0" applyBorder="1"/>
    <xf numFmtId="0" fontId="0" fillId="0" borderId="70" xfId="0" applyBorder="1"/>
    <xf numFmtId="0" fontId="34" fillId="6" borderId="41" xfId="0" applyFont="1" applyFill="1" applyBorder="1" applyAlignment="1">
      <alignment horizontal="center"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0" fontId="11" fillId="4" borderId="0" xfId="0" applyFont="1" applyFill="1" applyBorder="1" applyAlignment="1" applyProtection="1">
      <alignment vertical="center"/>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10" fontId="11" fillId="4" borderId="0" xfId="0" applyNumberFormat="1" applyFont="1" applyFill="1" applyBorder="1" applyAlignment="1" applyProtection="1">
      <alignment horizontal="center" vertical="center" wrapText="1"/>
    </xf>
    <xf numFmtId="0" fontId="12" fillId="6" borderId="0" xfId="0" applyFont="1" applyFill="1" applyAlignment="1" applyProtection="1">
      <alignment vertical="center"/>
    </xf>
    <xf numFmtId="0" fontId="2" fillId="6" borderId="0" xfId="0" applyFont="1" applyFill="1" applyAlignment="1" applyProtection="1">
      <alignment vertical="center"/>
    </xf>
    <xf numFmtId="0" fontId="2"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10" fontId="15" fillId="6" borderId="0" xfId="0" applyNumberFormat="1" applyFont="1" applyFill="1" applyAlignment="1" applyProtection="1">
      <alignment horizontal="center" vertical="center"/>
    </xf>
    <xf numFmtId="0" fontId="14" fillId="6" borderId="0" xfId="0" applyFont="1" applyFill="1" applyAlignment="1" applyProtection="1">
      <alignment vertical="center"/>
    </xf>
    <xf numFmtId="0" fontId="4" fillId="5" borderId="9" xfId="0" applyFont="1" applyFill="1" applyBorder="1" applyAlignment="1" applyProtection="1">
      <alignment vertical="center" wrapText="1"/>
    </xf>
    <xf numFmtId="0" fontId="10" fillId="5" borderId="11"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4" fillId="5" borderId="6" xfId="0" applyFont="1" applyFill="1" applyBorder="1" applyAlignment="1" applyProtection="1">
      <alignment horizontal="left" vertical="center"/>
    </xf>
    <xf numFmtId="0" fontId="10" fillId="5" borderId="0" xfId="0" applyFont="1" applyFill="1" applyAlignment="1" applyProtection="1">
      <alignment horizontal="center" vertical="center"/>
    </xf>
    <xf numFmtId="10" fontId="10" fillId="5" borderId="0" xfId="0" applyNumberFormat="1" applyFont="1" applyFill="1" applyAlignment="1" applyProtection="1">
      <alignment horizontal="center" vertical="center"/>
    </xf>
    <xf numFmtId="0" fontId="5" fillId="2" borderId="13"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0" xfId="0" applyFont="1" applyFill="1" applyBorder="1" applyAlignment="1" applyProtection="1">
      <alignment vertical="center"/>
    </xf>
    <xf numFmtId="0" fontId="2" fillId="0" borderId="13" xfId="0"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0" fontId="5" fillId="8"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wrapText="1"/>
    </xf>
    <xf numFmtId="0" fontId="4" fillId="9" borderId="13" xfId="0" applyFont="1" applyFill="1" applyBorder="1" applyAlignment="1" applyProtection="1">
      <alignment vertical="center" wrapText="1"/>
    </xf>
    <xf numFmtId="0" fontId="5" fillId="0" borderId="13" xfId="0" applyFont="1" applyFill="1" applyBorder="1" applyAlignment="1" applyProtection="1">
      <alignment vertical="center" wrapText="1"/>
    </xf>
    <xf numFmtId="10" fontId="2" fillId="0" borderId="13"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horizontal="center" vertical="center"/>
    </xf>
    <xf numFmtId="0" fontId="10" fillId="6" borderId="13" xfId="0" applyFont="1" applyFill="1" applyBorder="1" applyAlignment="1" applyProtection="1">
      <alignment vertical="center" wrapText="1"/>
    </xf>
    <xf numFmtId="10" fontId="10" fillId="6" borderId="13"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horizontal="center" vertical="center"/>
    </xf>
    <xf numFmtId="0" fontId="19" fillId="6" borderId="13" xfId="0" applyFont="1" applyFill="1" applyBorder="1" applyAlignment="1" applyProtection="1">
      <alignment vertical="center" wrapText="1"/>
    </xf>
    <xf numFmtId="0" fontId="2" fillId="6" borderId="13" xfId="0" applyFont="1" applyFill="1" applyBorder="1" applyAlignment="1" applyProtection="1">
      <alignment horizontal="center" vertical="center"/>
    </xf>
    <xf numFmtId="0" fontId="14" fillId="6" borderId="0" xfId="0" applyFont="1" applyFill="1" applyAlignment="1" applyProtection="1">
      <alignment horizontal="left" vertical="center" wrapText="1"/>
    </xf>
    <xf numFmtId="10" fontId="14" fillId="6" borderId="0" xfId="0" applyNumberFormat="1" applyFont="1" applyFill="1" applyAlignment="1" applyProtection="1">
      <alignment horizontal="center" vertical="center"/>
    </xf>
    <xf numFmtId="0" fontId="4" fillId="5" borderId="18" xfId="0" applyFont="1" applyFill="1" applyBorder="1" applyAlignment="1" applyProtection="1">
      <alignment vertical="center"/>
    </xf>
    <xf numFmtId="0" fontId="4" fillId="5" borderId="11"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12" xfId="0" applyFont="1" applyFill="1" applyBorder="1" applyAlignment="1" applyProtection="1">
      <alignment horizontal="left" vertical="center"/>
    </xf>
    <xf numFmtId="0" fontId="19" fillId="6" borderId="0" xfId="0" applyFont="1" applyFill="1" applyBorder="1" applyAlignment="1" applyProtection="1">
      <alignment horizontal="left" vertical="center" wrapText="1"/>
    </xf>
    <xf numFmtId="10" fontId="14" fillId="6" borderId="0" xfId="0" applyNumberFormat="1" applyFont="1" applyFill="1" applyBorder="1" applyAlignment="1" applyProtection="1">
      <alignment horizontal="center" vertical="center"/>
    </xf>
    <xf numFmtId="0" fontId="19" fillId="6" borderId="0" xfId="0" applyFont="1" applyFill="1" applyBorder="1" applyAlignment="1" applyProtection="1">
      <alignment vertical="center" wrapText="1"/>
    </xf>
    <xf numFmtId="0" fontId="4" fillId="5" borderId="10" xfId="0" applyFont="1" applyFill="1" applyBorder="1" applyAlignment="1" applyProtection="1">
      <alignment vertical="center"/>
    </xf>
    <xf numFmtId="0" fontId="4" fillId="5" borderId="7"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2" fillId="0" borderId="19" xfId="0" applyFont="1" applyFill="1" applyBorder="1" applyAlignment="1" applyProtection="1">
      <alignment horizontal="center" vertical="center" wrapText="1"/>
    </xf>
    <xf numFmtId="0" fontId="19" fillId="6" borderId="20" xfId="0" applyFont="1" applyFill="1" applyBorder="1" applyAlignment="1" applyProtection="1">
      <alignment vertical="center" wrapText="1"/>
    </xf>
    <xf numFmtId="0" fontId="13" fillId="6"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11" fillId="5" borderId="0" xfId="0" applyFont="1" applyFill="1" applyBorder="1" applyAlignment="1" applyProtection="1">
      <alignment horizontal="left" vertical="center"/>
    </xf>
    <xf numFmtId="0" fontId="11"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10" fontId="11" fillId="5" borderId="0" xfId="0" applyNumberFormat="1" applyFont="1" applyFill="1" applyBorder="1" applyAlignment="1" applyProtection="1">
      <alignment horizontal="center" vertical="center" wrapText="1"/>
    </xf>
    <xf numFmtId="0" fontId="4" fillId="12" borderId="45" xfId="0" applyFont="1" applyFill="1" applyBorder="1" applyAlignment="1" applyProtection="1">
      <alignment vertical="center" wrapText="1"/>
    </xf>
    <xf numFmtId="0" fontId="10" fillId="12" borderId="45" xfId="0" applyFont="1" applyFill="1" applyBorder="1" applyAlignment="1" applyProtection="1">
      <alignment horizontal="center" vertical="center"/>
    </xf>
    <xf numFmtId="0" fontId="10" fillId="12" borderId="45" xfId="0" applyFont="1" applyFill="1" applyBorder="1" applyAlignment="1" applyProtection="1">
      <alignment vertical="center"/>
    </xf>
    <xf numFmtId="0" fontId="5" fillId="7" borderId="45" xfId="0" applyFont="1" applyFill="1" applyBorder="1" applyAlignment="1" applyProtection="1">
      <alignment vertical="center" wrapText="1"/>
    </xf>
    <xf numFmtId="0" fontId="5" fillId="7" borderId="45"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2" fillId="0" borderId="45" xfId="0" applyNumberFormat="1" applyFont="1" applyFill="1" applyBorder="1" applyAlignment="1" applyProtection="1">
      <alignment vertical="center" wrapText="1"/>
    </xf>
    <xf numFmtId="0" fontId="4" fillId="9" borderId="45" xfId="0" applyFont="1" applyFill="1" applyBorder="1" applyAlignment="1" applyProtection="1">
      <alignment vertical="center" wrapText="1"/>
    </xf>
    <xf numFmtId="0" fontId="5" fillId="0" borderId="45" xfId="0" applyFont="1" applyFill="1" applyBorder="1" applyAlignment="1" applyProtection="1">
      <alignment vertical="center" wrapText="1"/>
    </xf>
    <xf numFmtId="10" fontId="2" fillId="0" borderId="45"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vertical="center"/>
    </xf>
    <xf numFmtId="0" fontId="10" fillId="6" borderId="45" xfId="0" applyFont="1" applyFill="1" applyBorder="1" applyAlignment="1" applyProtection="1">
      <alignment vertical="center" wrapText="1"/>
    </xf>
    <xf numFmtId="10" fontId="10" fillId="6" borderId="45"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vertical="center"/>
    </xf>
    <xf numFmtId="0" fontId="19" fillId="6" borderId="45" xfId="0" applyFont="1" applyFill="1" applyBorder="1" applyAlignment="1" applyProtection="1">
      <alignment vertical="center" wrapText="1"/>
    </xf>
    <xf numFmtId="0" fontId="2" fillId="6" borderId="45"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13"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4" fillId="12" borderId="45" xfId="0" applyFont="1" applyFill="1" applyBorder="1" applyAlignment="1" applyProtection="1">
      <alignment vertical="center"/>
    </xf>
    <xf numFmtId="10" fontId="7" fillId="6" borderId="0" xfId="0" applyNumberFormat="1" applyFont="1" applyFill="1" applyAlignment="1">
      <alignment vertical="center"/>
    </xf>
    <xf numFmtId="0" fontId="10" fillId="6" borderId="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left" vertical="center" wrapText="1"/>
    </xf>
    <xf numFmtId="0" fontId="4" fillId="10" borderId="13" xfId="0" applyFont="1" applyFill="1" applyBorder="1" applyAlignment="1" applyProtection="1">
      <alignment vertical="center" wrapText="1"/>
    </xf>
    <xf numFmtId="0" fontId="4" fillId="15" borderId="45" xfId="0" applyFont="1" applyFill="1" applyBorder="1" applyAlignment="1" applyProtection="1">
      <alignment vertical="center" wrapText="1"/>
    </xf>
    <xf numFmtId="0" fontId="58" fillId="0" borderId="1" xfId="0" applyNumberFormat="1" applyFont="1" applyBorder="1" applyAlignment="1" applyProtection="1">
      <alignment horizontal="left" vertical="center" indent="1"/>
    </xf>
    <xf numFmtId="0" fontId="0" fillId="0" borderId="1" xfId="0" applyNumberFormat="1" applyBorder="1" applyAlignment="1" applyProtection="1">
      <alignment horizontal="left" vertical="center" wrapText="1" indent="1"/>
    </xf>
    <xf numFmtId="0" fontId="0" fillId="0" borderId="1" xfId="0" applyNumberFormat="1" applyBorder="1" applyAlignment="1" applyProtection="1">
      <alignment horizontal="left" vertical="center" wrapText="1"/>
    </xf>
    <xf numFmtId="0" fontId="0" fillId="0" borderId="3" xfId="0" applyNumberFormat="1" applyBorder="1" applyAlignment="1" applyProtection="1">
      <alignment horizontal="center" vertical="center" wrapText="1"/>
    </xf>
    <xf numFmtId="0" fontId="6" fillId="0" borderId="1" xfId="0" applyNumberFormat="1" applyFont="1" applyBorder="1" applyAlignment="1" applyProtection="1">
      <alignment horizontal="left" vertical="center" wrapText="1" indent="1"/>
    </xf>
    <xf numFmtId="0" fontId="0" fillId="0" borderId="1" xfId="0" applyNumberFormat="1" applyBorder="1" applyAlignment="1" applyProtection="1">
      <alignment horizontal="center" vertical="center" wrapText="1"/>
    </xf>
    <xf numFmtId="0" fontId="0" fillId="0" borderId="0" xfId="0" applyNumberFormat="1" applyAlignment="1" applyProtection="1">
      <alignment wrapText="1"/>
    </xf>
    <xf numFmtId="0" fontId="4" fillId="4" borderId="1" xfId="0" applyNumberFormat="1" applyFont="1" applyFill="1" applyBorder="1" applyAlignment="1" applyProtection="1">
      <alignment horizontal="left" vertical="center" wrapText="1" indent="1"/>
    </xf>
    <xf numFmtId="0" fontId="4" fillId="10" borderId="1" xfId="0" applyNumberFormat="1" applyFont="1" applyFill="1" applyBorder="1" applyAlignment="1" applyProtection="1">
      <alignment horizontal="center" vertical="center" wrapText="1"/>
    </xf>
    <xf numFmtId="0" fontId="4" fillId="10" borderId="1" xfId="0" applyNumberFormat="1" applyFont="1" applyFill="1" applyBorder="1" applyAlignment="1" applyProtection="1">
      <alignment horizontal="left" vertical="center" wrapText="1" indent="1"/>
    </xf>
    <xf numFmtId="0" fontId="4" fillId="10" borderId="1" xfId="0" applyNumberFormat="1" applyFont="1" applyFill="1" applyBorder="1" applyAlignment="1" applyProtection="1">
      <alignment horizontal="left" vertical="center" wrapText="1"/>
    </xf>
    <xf numFmtId="0" fontId="4" fillId="5" borderId="5" xfId="0" applyNumberFormat="1" applyFont="1" applyFill="1" applyBorder="1" applyAlignment="1" applyProtection="1">
      <alignment horizontal="center" vertical="center" wrapText="1"/>
    </xf>
    <xf numFmtId="0" fontId="4" fillId="4" borderId="3" xfId="0" applyNumberFormat="1" applyFont="1" applyFill="1" applyBorder="1" applyAlignment="1" applyProtection="1">
      <alignment horizontal="center" vertical="center" wrapText="1"/>
    </xf>
    <xf numFmtId="0" fontId="57" fillId="25" borderId="79"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2" fillId="21" borderId="71" xfId="0" applyNumberFormat="1" applyFont="1" applyFill="1" applyBorder="1" applyAlignment="1" applyProtection="1">
      <alignment horizontal="center" vertical="center" wrapText="1"/>
    </xf>
    <xf numFmtId="0" fontId="2" fillId="20" borderId="71" xfId="0" applyNumberFormat="1" applyFont="1" applyFill="1" applyBorder="1" applyAlignment="1" applyProtection="1">
      <alignment horizontal="center" vertical="center" wrapText="1"/>
    </xf>
    <xf numFmtId="0" fontId="3" fillId="23" borderId="72" xfId="0" applyNumberFormat="1" applyFont="1" applyFill="1" applyBorder="1" applyAlignment="1" applyProtection="1">
      <alignment vertical="center" wrapText="1"/>
    </xf>
    <xf numFmtId="0" fontId="3" fillId="24" borderId="72" xfId="0" applyNumberFormat="1" applyFont="1" applyFill="1" applyBorder="1" applyAlignment="1" applyProtection="1">
      <alignment vertical="center" wrapText="1"/>
    </xf>
    <xf numFmtId="0" fontId="8" fillId="6" borderId="4" xfId="0" applyNumberFormat="1" applyFont="1" applyFill="1" applyBorder="1" applyAlignment="1" applyProtection="1">
      <alignment horizontal="left" vertical="center" wrapText="1"/>
    </xf>
    <xf numFmtId="0" fontId="10" fillId="6" borderId="4" xfId="0" applyNumberFormat="1" applyFont="1" applyFill="1" applyBorder="1" applyAlignment="1" applyProtection="1">
      <alignment horizontal="center" vertical="center" wrapText="1"/>
    </xf>
    <xf numFmtId="0" fontId="10" fillId="6" borderId="54"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2" fillId="3" borderId="71" xfId="0" applyNumberFormat="1" applyFont="1" applyFill="1" applyBorder="1" applyAlignment="1" applyProtection="1">
      <alignment horizontal="center" vertical="center" wrapText="1"/>
    </xf>
    <xf numFmtId="0" fontId="2" fillId="3" borderId="71" xfId="0" applyNumberFormat="1" applyFont="1" applyFill="1" applyBorder="1" applyAlignment="1" applyProtection="1">
      <alignment horizontal="left" vertical="center" wrapText="1"/>
    </xf>
    <xf numFmtId="0" fontId="3" fillId="20" borderId="80"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9" fillId="6" borderId="53" xfId="0" applyNumberFormat="1" applyFont="1" applyFill="1" applyBorder="1" applyAlignment="1" applyProtection="1">
      <alignment horizontal="left" vertical="center" wrapText="1"/>
    </xf>
    <xf numFmtId="0" fontId="9" fillId="6" borderId="54" xfId="0" applyNumberFormat="1" applyFont="1" applyFill="1" applyBorder="1" applyAlignment="1" applyProtection="1">
      <alignment horizontal="left" vertical="center" wrapText="1"/>
    </xf>
    <xf numFmtId="0" fontId="54" fillId="6" borderId="53" xfId="0" applyNumberFormat="1" applyFont="1" applyFill="1" applyBorder="1" applyAlignment="1" applyProtection="1">
      <alignment horizontal="left" vertical="center" wrapText="1"/>
    </xf>
    <xf numFmtId="0" fontId="9" fillId="6" borderId="4"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wrapText="1"/>
    </xf>
    <xf numFmtId="0" fontId="8" fillId="6" borderId="53" xfId="0" applyNumberFormat="1" applyFont="1" applyFill="1" applyBorder="1" applyAlignment="1" applyProtection="1">
      <alignment horizontal="left" vertical="center" wrapText="1"/>
    </xf>
    <xf numFmtId="0" fontId="5" fillId="2" borderId="3" xfId="0" applyNumberFormat="1" applyFont="1" applyFill="1" applyBorder="1" applyAlignment="1" applyProtection="1">
      <alignment horizontal="center" vertical="center" wrapText="1"/>
    </xf>
    <xf numFmtId="0" fontId="3" fillId="23" borderId="73" xfId="0" applyNumberFormat="1" applyFont="1" applyFill="1" applyBorder="1" applyAlignment="1" applyProtection="1">
      <alignment vertical="center" wrapText="1"/>
    </xf>
    <xf numFmtId="0" fontId="10" fillId="0" borderId="54" xfId="0" applyNumberFormat="1" applyFont="1" applyFill="1" applyBorder="1" applyAlignment="1" applyProtection="1">
      <alignment horizontal="left" vertical="center" wrapText="1"/>
    </xf>
    <xf numFmtId="0" fontId="3" fillId="24" borderId="76" xfId="0" applyNumberFormat="1" applyFont="1" applyFill="1" applyBorder="1" applyAlignment="1" applyProtection="1">
      <alignment vertical="center" wrapText="1"/>
    </xf>
    <xf numFmtId="0" fontId="8" fillId="6" borderId="54" xfId="0" applyNumberFormat="1" applyFont="1" applyFill="1" applyBorder="1" applyAlignment="1" applyProtection="1">
      <alignment horizontal="left" vertical="center" wrapText="1"/>
    </xf>
    <xf numFmtId="0" fontId="3" fillId="23" borderId="78" xfId="0" applyNumberFormat="1" applyFont="1" applyFill="1" applyBorder="1" applyAlignment="1" applyProtection="1">
      <alignment vertical="center" wrapText="1"/>
    </xf>
    <xf numFmtId="0" fontId="3" fillId="24" borderId="78" xfId="0" applyNumberFormat="1" applyFont="1" applyFill="1" applyBorder="1" applyAlignment="1" applyProtection="1">
      <alignment vertical="center" wrapText="1"/>
    </xf>
    <xf numFmtId="0" fontId="3" fillId="20" borderId="76" xfId="0" applyNumberFormat="1" applyFont="1" applyFill="1" applyBorder="1" applyAlignment="1" applyProtection="1">
      <alignment horizontal="center" vertical="center" wrapText="1"/>
    </xf>
    <xf numFmtId="0" fontId="5" fillId="3" borderId="71" xfId="0" applyNumberFormat="1" applyFont="1" applyFill="1" applyBorder="1" applyAlignment="1" applyProtection="1">
      <alignment horizontal="center" vertical="center" wrapText="1"/>
    </xf>
    <xf numFmtId="0" fontId="59" fillId="6" borderId="4" xfId="0" applyNumberFormat="1" applyFont="1" applyFill="1" applyBorder="1" applyAlignment="1" applyProtection="1">
      <alignment horizontal="left" vertical="center" wrapText="1"/>
    </xf>
    <xf numFmtId="0" fontId="8" fillId="6" borderId="0" xfId="0" applyNumberFormat="1" applyFont="1" applyFill="1" applyAlignment="1" applyProtection="1">
      <alignment horizontal="left" vertical="top"/>
    </xf>
    <xf numFmtId="0" fontId="7" fillId="0" borderId="1" xfId="0" applyNumberFormat="1" applyFont="1" applyBorder="1" applyAlignment="1" applyProtection="1">
      <alignment horizontal="left" vertical="center" wrapText="1"/>
    </xf>
    <xf numFmtId="0" fontId="7" fillId="6" borderId="0" xfId="0" applyNumberFormat="1" applyFont="1" applyFill="1" applyAlignment="1" applyProtection="1">
      <alignment horizontal="left" wrapText="1"/>
    </xf>
    <xf numFmtId="0" fontId="1" fillId="6" borderId="0" xfId="0" applyNumberFormat="1" applyFont="1" applyFill="1" applyAlignment="1" applyProtection="1">
      <alignment horizontal="left" wrapText="1"/>
    </xf>
    <xf numFmtId="0" fontId="8" fillId="6" borderId="0" xfId="0" applyNumberFormat="1" applyFont="1" applyFill="1" applyAlignment="1" applyProtection="1"/>
    <xf numFmtId="0" fontId="8" fillId="6" borderId="0" xfId="0" applyNumberFormat="1" applyFont="1" applyFill="1" applyAlignment="1" applyProtection="1">
      <alignment vertical="center"/>
    </xf>
    <xf numFmtId="0" fontId="8" fillId="6" borderId="0" xfId="0" applyNumberFormat="1" applyFont="1" applyFill="1" applyAlignment="1" applyProtection="1">
      <alignment wrapText="1"/>
    </xf>
    <xf numFmtId="0" fontId="4" fillId="5" borderId="5" xfId="0" applyNumberFormat="1" applyFont="1" applyFill="1" applyBorder="1" applyAlignment="1" applyProtection="1">
      <alignment horizontal="center" vertical="center" wrapText="1"/>
      <protection locked="0"/>
    </xf>
    <xf numFmtId="0" fontId="10" fillId="6" borderId="54" xfId="0" applyNumberFormat="1" applyFont="1" applyFill="1" applyBorder="1" applyAlignment="1" applyProtection="1">
      <alignment horizontal="left" vertical="center" wrapText="1"/>
      <protection locked="0"/>
    </xf>
    <xf numFmtId="0" fontId="9" fillId="6" borderId="54" xfId="0" applyNumberFormat="1" applyFon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164" fontId="0" fillId="0" borderId="2" xfId="0" applyNumberFormat="1" applyBorder="1" applyAlignment="1" applyProtection="1">
      <alignment horizontal="center" vertical="center" wrapText="1"/>
    </xf>
    <xf numFmtId="164" fontId="4" fillId="10" borderId="2" xfId="0" applyNumberFormat="1" applyFont="1" applyFill="1" applyBorder="1" applyAlignment="1" applyProtection="1">
      <alignment horizontal="center" vertical="center" wrapText="1"/>
    </xf>
    <xf numFmtId="164" fontId="3" fillId="24" borderId="72" xfId="0" applyNumberFormat="1" applyFont="1" applyFill="1" applyBorder="1" applyAlignment="1" applyProtection="1">
      <alignment horizontal="center" vertical="center" wrapText="1"/>
    </xf>
    <xf numFmtId="164" fontId="3" fillId="24" borderId="73" xfId="0" applyNumberFormat="1" applyFont="1" applyFill="1" applyBorder="1" applyAlignment="1" applyProtection="1">
      <alignment horizontal="center" vertical="center" wrapText="1"/>
    </xf>
    <xf numFmtId="164" fontId="3" fillId="24" borderId="74" xfId="0" applyNumberFormat="1" applyFont="1" applyFill="1" applyBorder="1" applyAlignment="1" applyProtection="1">
      <alignment horizontal="center" vertical="center" wrapText="1"/>
    </xf>
    <xf numFmtId="164" fontId="3" fillId="24" borderId="75" xfId="0" applyNumberFormat="1" applyFont="1" applyFill="1" applyBorder="1" applyAlignment="1" applyProtection="1">
      <alignment horizontal="center" vertical="center" wrapText="1"/>
    </xf>
    <xf numFmtId="164" fontId="3" fillId="24" borderId="77" xfId="0" applyNumberFormat="1" applyFont="1" applyFill="1" applyBorder="1" applyAlignment="1" applyProtection="1">
      <alignment horizontal="center" vertical="center" wrapText="1"/>
    </xf>
    <xf numFmtId="164" fontId="2" fillId="24" borderId="72" xfId="0" applyNumberFormat="1" applyFont="1" applyFill="1" applyBorder="1" applyAlignment="1" applyProtection="1">
      <alignment horizontal="center" vertical="center" wrapText="1"/>
    </xf>
    <xf numFmtId="164" fontId="53" fillId="24" borderId="72" xfId="0" applyNumberFormat="1" applyFont="1" applyFill="1" applyBorder="1" applyAlignment="1" applyProtection="1">
      <alignment horizontal="center" vertical="center" wrapText="1"/>
    </xf>
    <xf numFmtId="164" fontId="0" fillId="0" borderId="1" xfId="0" applyNumberFormat="1" applyBorder="1" applyAlignment="1" applyProtection="1">
      <alignment horizontal="center" vertical="center" wrapText="1"/>
    </xf>
    <xf numFmtId="9" fontId="8" fillId="6" borderId="4" xfId="3" applyFont="1" applyFill="1" applyBorder="1" applyAlignment="1" applyProtection="1">
      <alignment horizontal="left" vertical="center" wrapText="1"/>
    </xf>
    <xf numFmtId="165" fontId="8" fillId="6" borderId="4" xfId="0" applyNumberFormat="1" applyFont="1" applyFill="1" applyBorder="1" applyAlignment="1" applyProtection="1">
      <alignment horizontal="left" vertical="center" wrapText="1"/>
    </xf>
    <xf numFmtId="0" fontId="9" fillId="6" borderId="4" xfId="0" quotePrefix="1" applyNumberFormat="1" applyFont="1" applyFill="1" applyBorder="1" applyAlignment="1" applyProtection="1">
      <alignment horizontal="left" vertical="center" wrapText="1"/>
    </xf>
    <xf numFmtId="0" fontId="9" fillId="6" borderId="53" xfId="0" quotePrefix="1" applyNumberFormat="1" applyFont="1" applyFill="1" applyBorder="1" applyAlignment="1" applyProtection="1">
      <alignment horizontal="left" vertical="center" wrapText="1"/>
    </xf>
    <xf numFmtId="0" fontId="54" fillId="6" borderId="4" xfId="0" applyNumberFormat="1" applyFont="1" applyFill="1" applyBorder="1" applyAlignment="1" applyProtection="1">
      <alignment horizontal="left" vertical="center" wrapText="1"/>
    </xf>
    <xf numFmtId="0" fontId="55" fillId="6" borderId="5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center" vertical="center" wrapText="1"/>
    </xf>
    <xf numFmtId="0" fontId="18" fillId="6" borderId="54" xfId="1" applyNumberFormat="1" applyFill="1" applyBorder="1" applyAlignment="1" applyProtection="1">
      <alignment horizontal="left" vertical="center" wrapText="1"/>
    </xf>
    <xf numFmtId="10" fontId="9" fillId="6" borderId="53" xfId="3"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9" fillId="0" borderId="53" xfId="0" applyNumberFormat="1" applyFont="1" applyFill="1" applyBorder="1" applyAlignment="1" applyProtection="1">
      <alignment horizontal="left" vertical="center" wrapText="1"/>
    </xf>
    <xf numFmtId="9" fontId="10" fillId="6" borderId="53" xfId="0" applyNumberFormat="1" applyFont="1" applyFill="1" applyBorder="1" applyAlignment="1" applyProtection="1">
      <alignment horizontal="left" vertical="center" wrapText="1"/>
    </xf>
    <xf numFmtId="9" fontId="10" fillId="6" borderId="4" xfId="0" applyNumberFormat="1" applyFont="1" applyFill="1" applyBorder="1" applyAlignment="1" applyProtection="1">
      <alignment horizontal="left" vertical="center" wrapText="1"/>
    </xf>
    <xf numFmtId="10" fontId="9" fillId="0" borderId="53" xfId="0" applyNumberFormat="1" applyFont="1" applyFill="1" applyBorder="1" applyAlignment="1" applyProtection="1">
      <alignment horizontal="left" vertical="center" wrapText="1"/>
    </xf>
    <xf numFmtId="10" fontId="9" fillId="6" borderId="53" xfId="0" applyNumberFormat="1" applyFont="1" applyFill="1" applyBorder="1" applyAlignment="1" applyProtection="1">
      <alignment horizontal="left" vertical="center" wrapText="1"/>
    </xf>
    <xf numFmtId="165" fontId="8" fillId="6" borderId="53" xfId="0" applyNumberFormat="1" applyFont="1" applyFill="1" applyBorder="1" applyAlignment="1" applyProtection="1">
      <alignment horizontal="left" vertical="center" wrapText="1"/>
    </xf>
    <xf numFmtId="164" fontId="5" fillId="24" borderId="72" xfId="0" applyNumberFormat="1" applyFont="1" applyFill="1" applyBorder="1" applyAlignment="1" applyProtection="1">
      <alignment horizontal="center" vertical="center" wrapText="1"/>
    </xf>
    <xf numFmtId="10" fontId="8" fillId="6" borderId="54" xfId="0" applyNumberFormat="1" applyFont="1" applyFill="1" applyBorder="1" applyAlignment="1" applyProtection="1">
      <alignment horizontal="left" vertical="center" wrapText="1"/>
    </xf>
    <xf numFmtId="0" fontId="4" fillId="26" borderId="5" xfId="0" applyNumberFormat="1" applyFont="1" applyFill="1" applyBorder="1" applyAlignment="1" applyProtection="1">
      <alignment horizontal="center" vertical="center" wrapText="1"/>
    </xf>
    <xf numFmtId="0" fontId="7" fillId="0" borderId="4" xfId="0" applyNumberFormat="1" applyFont="1" applyBorder="1" applyAlignment="1" applyProtection="1">
      <alignment horizontal="left" vertical="center" wrapText="1"/>
    </xf>
    <xf numFmtId="0" fontId="0" fillId="0" borderId="54" xfId="0" applyNumberFormat="1" applyBorder="1" applyAlignment="1" applyProtection="1">
      <alignment horizontal="left" vertical="center" wrapText="1"/>
    </xf>
    <xf numFmtId="6" fontId="9" fillId="0" borderId="53" xfId="0" applyNumberFormat="1" applyFont="1" applyFill="1" applyBorder="1" applyAlignment="1" applyProtection="1">
      <alignment horizontal="left" vertical="center" wrapText="1"/>
    </xf>
    <xf numFmtId="49" fontId="10" fillId="6" borderId="53" xfId="0" applyNumberFormat="1" applyFont="1" applyFill="1" applyBorder="1" applyAlignment="1" applyProtection="1">
      <alignment horizontal="left" vertical="center" wrapText="1"/>
    </xf>
    <xf numFmtId="49" fontId="10" fillId="6" borderId="4" xfId="0" applyNumberFormat="1" applyFont="1" applyFill="1" applyBorder="1" applyAlignment="1" applyProtection="1">
      <alignment horizontal="left" vertical="center" wrapText="1"/>
    </xf>
    <xf numFmtId="49" fontId="62" fillId="6" borderId="53" xfId="1" applyNumberFormat="1" applyFont="1" applyFill="1" applyBorder="1" applyAlignment="1" applyProtection="1">
      <alignment horizontal="left" vertical="center" wrapText="1"/>
    </xf>
    <xf numFmtId="49" fontId="61" fillId="6" borderId="53" xfId="0" applyNumberFormat="1" applyFont="1" applyFill="1" applyBorder="1" applyAlignment="1" applyProtection="1">
      <alignment horizontal="left" vertical="center" wrapText="1"/>
    </xf>
    <xf numFmtId="0" fontId="9" fillId="6" borderId="53"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center" vertical="center" wrapText="1"/>
      <protection locked="0"/>
    </xf>
    <xf numFmtId="0" fontId="10" fillId="6" borderId="53"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left" vertical="center" wrapText="1"/>
      <protection locked="0"/>
    </xf>
    <xf numFmtId="0" fontId="8" fillId="6" borderId="53" xfId="0" applyNumberFormat="1" applyFont="1" applyFill="1" applyBorder="1" applyAlignment="1" applyProtection="1">
      <alignment horizontal="left" vertical="center" wrapText="1"/>
      <protection locked="0"/>
    </xf>
    <xf numFmtId="0" fontId="54" fillId="6" borderId="53" xfId="0" applyNumberFormat="1" applyFont="1" applyFill="1" applyBorder="1" applyAlignment="1" applyProtection="1">
      <alignment horizontal="left" vertical="center" wrapText="1"/>
      <protection locked="0"/>
    </xf>
    <xf numFmtId="0" fontId="8" fillId="6" borderId="54" xfId="0" applyNumberFormat="1" applyFont="1" applyFill="1" applyBorder="1" applyAlignment="1" applyProtection="1">
      <alignment horizontal="left" vertical="center" wrapText="1"/>
      <protection locked="0"/>
    </xf>
    <xf numFmtId="10" fontId="10" fillId="6" borderId="53" xfId="0" applyNumberFormat="1" applyFont="1" applyFill="1" applyBorder="1" applyAlignment="1" applyProtection="1">
      <alignment horizontal="left" vertical="center" wrapText="1"/>
      <protection locked="0"/>
    </xf>
    <xf numFmtId="8" fontId="9" fillId="6" borderId="53" xfId="0" applyNumberFormat="1" applyFont="1" applyFill="1" applyBorder="1" applyAlignment="1" applyProtection="1">
      <alignment horizontal="left" vertical="center" wrapText="1"/>
      <protection locked="0"/>
    </xf>
    <xf numFmtId="10" fontId="9" fillId="6" borderId="53" xfId="0" applyNumberFormat="1" applyFont="1" applyFill="1" applyBorder="1" applyAlignment="1" applyProtection="1">
      <alignment horizontal="left" vertical="center" wrapText="1"/>
      <protection locked="0"/>
    </xf>
    <xf numFmtId="8" fontId="9" fillId="6" borderId="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center" vertical="center" wrapText="1"/>
      <protection locked="0"/>
    </xf>
    <xf numFmtId="10" fontId="8" fillId="6" borderId="4" xfId="0" applyNumberFormat="1" applyFont="1" applyFill="1" applyBorder="1" applyAlignment="1" applyProtection="1">
      <alignment horizontal="center" vertical="center" wrapText="1"/>
      <protection locked="0"/>
    </xf>
    <xf numFmtId="9" fontId="9" fillId="6" borderId="4" xfId="0" applyNumberFormat="1" applyFont="1" applyFill="1" applyBorder="1" applyAlignment="1" applyProtection="1">
      <alignment horizontal="center" vertical="center" wrapText="1"/>
      <protection locked="0"/>
    </xf>
    <xf numFmtId="9" fontId="10" fillId="6" borderId="4" xfId="0" applyNumberFormat="1" applyFont="1" applyFill="1" applyBorder="1" applyAlignment="1" applyProtection="1">
      <alignment horizontal="center" vertical="center" wrapText="1"/>
      <protection locked="0"/>
    </xf>
    <xf numFmtId="9" fontId="10" fillId="6" borderId="53" xfId="0" applyNumberFormat="1" applyFont="1" applyFill="1" applyBorder="1" applyAlignment="1" applyProtection="1">
      <alignment horizontal="left" vertical="center" wrapText="1"/>
      <protection locked="0"/>
    </xf>
    <xf numFmtId="9" fontId="9" fillId="6" borderId="53" xfId="0" applyNumberFormat="1" applyFont="1" applyFill="1" applyBorder="1" applyAlignment="1" applyProtection="1">
      <alignment horizontal="left" vertical="center" wrapText="1"/>
      <protection locked="0"/>
    </xf>
    <xf numFmtId="10" fontId="9" fillId="6"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left" vertical="center" wrapText="1"/>
    </xf>
    <xf numFmtId="0" fontId="8" fillId="6" borderId="1" xfId="0" applyNumberFormat="1" applyFont="1" applyFill="1" applyBorder="1" applyAlignment="1" applyProtection="1">
      <alignment horizontal="left" vertical="center" wrapText="1"/>
    </xf>
    <xf numFmtId="10" fontId="10" fillId="6" borderId="53" xfId="0" applyNumberFormat="1" applyFont="1" applyFill="1" applyBorder="1" applyAlignment="1" applyProtection="1">
      <alignment horizontal="left" vertical="center" wrapText="1"/>
    </xf>
    <xf numFmtId="49" fontId="10" fillId="0" borderId="53" xfId="0" applyNumberFormat="1" applyFont="1" applyFill="1" applyBorder="1" applyAlignment="1" applyProtection="1">
      <alignment horizontal="left" vertical="center" wrapText="1"/>
    </xf>
    <xf numFmtId="165" fontId="8" fillId="6" borderId="60" xfId="0" applyNumberFormat="1" applyFont="1" applyFill="1" applyBorder="1" applyAlignment="1" applyProtection="1">
      <alignment horizontal="left" vertical="center" wrapText="1"/>
    </xf>
    <xf numFmtId="165" fontId="8" fillId="6" borderId="61" xfId="0" applyNumberFormat="1" applyFont="1" applyFill="1" applyBorder="1" applyAlignment="1" applyProtection="1">
      <alignment horizontal="left" vertical="center" wrapText="1"/>
    </xf>
    <xf numFmtId="0" fontId="10" fillId="0" borderId="53" xfId="0" applyFont="1" applyBorder="1" applyAlignment="1">
      <alignment vertical="center" wrapText="1"/>
    </xf>
    <xf numFmtId="0" fontId="9" fillId="6" borderId="0" xfId="0" applyNumberFormat="1" applyFont="1" applyFill="1" applyBorder="1" applyAlignment="1" applyProtection="1">
      <alignment horizontal="left" vertical="center" wrapText="1"/>
      <protection locked="0"/>
    </xf>
    <xf numFmtId="0" fontId="4" fillId="26" borderId="1" xfId="0"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wrapText="1"/>
      <protection locked="0"/>
    </xf>
    <xf numFmtId="0" fontId="21" fillId="6" borderId="29"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3" xfId="0" applyFont="1" applyFill="1" applyBorder="1" applyAlignment="1">
      <alignment horizontal="center" vertical="center" wrapText="1"/>
    </xf>
    <xf numFmtId="0" fontId="30" fillId="9" borderId="43" xfId="0" applyFont="1" applyFill="1" applyBorder="1" applyAlignment="1">
      <alignment horizontal="center" vertical="center" wrapText="1"/>
    </xf>
    <xf numFmtId="10" fontId="2" fillId="0" borderId="13" xfId="0" applyNumberFormat="1" applyFont="1" applyFill="1" applyBorder="1" applyAlignment="1" applyProtection="1">
      <alignment horizontal="center" vertical="center" wrapText="1"/>
    </xf>
    <xf numFmtId="10" fontId="16" fillId="8" borderId="13" xfId="0" applyNumberFormat="1" applyFont="1" applyFill="1" applyBorder="1" applyAlignment="1" applyProtection="1">
      <alignment horizontal="center" vertical="center" wrapText="1"/>
    </xf>
    <xf numFmtId="10" fontId="17" fillId="9" borderId="13" xfId="0" applyNumberFormat="1" applyFont="1" applyFill="1" applyBorder="1" applyAlignment="1" applyProtection="1">
      <alignment horizontal="center" vertical="center" wrapText="1"/>
    </xf>
    <xf numFmtId="0" fontId="5" fillId="11" borderId="14" xfId="0" applyFont="1" applyFill="1" applyBorder="1" applyAlignment="1" applyProtection="1">
      <alignment vertical="center" wrapText="1"/>
    </xf>
    <xf numFmtId="0" fontId="5" fillId="11" borderId="15" xfId="0" applyFont="1" applyFill="1" applyBorder="1" applyAlignment="1" applyProtection="1">
      <alignment vertical="center" wrapText="1"/>
    </xf>
    <xf numFmtId="0" fontId="5" fillId="11" borderId="16"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15" xfId="0" applyNumberFormat="1" applyFont="1" applyFill="1" applyBorder="1" applyAlignment="1" applyProtection="1">
      <alignment horizontal="center" vertical="center" wrapText="1"/>
    </xf>
    <xf numFmtId="10" fontId="2" fillId="0" borderId="16" xfId="0" applyNumberFormat="1" applyFont="1" applyFill="1" applyBorder="1" applyAlignment="1" applyProtection="1">
      <alignment horizontal="center" vertical="center" wrapText="1"/>
    </xf>
    <xf numFmtId="10" fontId="16" fillId="8" borderId="14" xfId="0" applyNumberFormat="1" applyFont="1" applyFill="1" applyBorder="1" applyAlignment="1" applyProtection="1">
      <alignment horizontal="center" vertical="center" wrapText="1"/>
    </xf>
    <xf numFmtId="10" fontId="16" fillId="8" borderId="15" xfId="0" applyNumberFormat="1" applyFont="1" applyFill="1" applyBorder="1" applyAlignment="1" applyProtection="1">
      <alignment horizontal="center" vertical="center" wrapText="1"/>
    </xf>
    <xf numFmtId="10" fontId="16" fillId="8" borderId="16" xfId="0" applyNumberFormat="1" applyFont="1" applyFill="1" applyBorder="1" applyAlignment="1" applyProtection="1">
      <alignment horizontal="center" vertical="center" wrapText="1"/>
    </xf>
    <xf numFmtId="10" fontId="17" fillId="10" borderId="13" xfId="0" applyNumberFormat="1" applyFont="1" applyFill="1" applyBorder="1" applyAlignment="1" applyProtection="1">
      <alignment horizontal="center" vertical="center" wrapText="1"/>
    </xf>
    <xf numFmtId="10" fontId="17" fillId="10" borderId="19" xfId="0" applyNumberFormat="1" applyFont="1" applyFill="1" applyBorder="1" applyAlignment="1" applyProtection="1">
      <alignment horizontal="center" vertical="center" wrapText="1"/>
    </xf>
    <xf numFmtId="10" fontId="17" fillId="10" borderId="56" xfId="0" applyNumberFormat="1" applyFont="1" applyFill="1" applyBorder="1" applyAlignment="1" applyProtection="1">
      <alignment horizontal="center" vertical="center" wrapText="1"/>
    </xf>
    <xf numFmtId="10" fontId="23" fillId="22" borderId="0" xfId="0" applyNumberFormat="1" applyFont="1" applyFill="1" applyAlignment="1" applyProtection="1">
      <alignment horizontal="center" vertical="center"/>
    </xf>
    <xf numFmtId="0" fontId="23" fillId="22" borderId="0" xfId="0" applyFont="1" applyFill="1" applyAlignment="1" applyProtection="1">
      <alignment horizontal="center" vertical="center"/>
    </xf>
    <xf numFmtId="0" fontId="21" fillId="13" borderId="21" xfId="0" applyFont="1" applyFill="1" applyBorder="1" applyAlignment="1">
      <alignment horizontal="left" vertical="center" wrapText="1"/>
    </xf>
    <xf numFmtId="0" fontId="21" fillId="13" borderId="22" xfId="0" applyFont="1" applyFill="1" applyBorder="1" applyAlignment="1">
      <alignment horizontal="left" vertical="center" wrapText="1"/>
    </xf>
    <xf numFmtId="0" fontId="21" fillId="13" borderId="23" xfId="0" applyFont="1" applyFill="1" applyBorder="1" applyAlignment="1">
      <alignment horizontal="left" vertical="center" wrapText="1"/>
    </xf>
    <xf numFmtId="0" fontId="21" fillId="13" borderId="24"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5" xfId="0" applyFont="1" applyFill="1" applyBorder="1" applyAlignment="1">
      <alignment horizontal="left" vertical="center" wrapText="1"/>
    </xf>
    <xf numFmtId="0" fontId="21" fillId="13" borderId="26" xfId="0" applyFont="1" applyFill="1" applyBorder="1" applyAlignment="1">
      <alignment horizontal="left" vertical="center" wrapText="1"/>
    </xf>
    <xf numFmtId="0" fontId="21" fillId="13" borderId="27" xfId="0" applyFont="1" applyFill="1" applyBorder="1" applyAlignment="1">
      <alignment horizontal="left" vertical="center" wrapText="1"/>
    </xf>
    <xf numFmtId="0" fontId="21" fillId="13" borderId="28" xfId="0" applyFont="1" applyFill="1" applyBorder="1" applyAlignment="1">
      <alignment horizontal="left" vertical="center" wrapText="1"/>
    </xf>
    <xf numFmtId="10" fontId="2" fillId="0" borderId="46" xfId="0" applyNumberFormat="1" applyFont="1" applyFill="1" applyBorder="1" applyAlignment="1" applyProtection="1">
      <alignment vertical="center" wrapText="1"/>
    </xf>
    <xf numFmtId="10" fontId="2" fillId="0" borderId="47" xfId="0" applyNumberFormat="1" applyFont="1" applyFill="1" applyBorder="1" applyAlignment="1" applyProtection="1">
      <alignment vertical="center" wrapText="1"/>
    </xf>
    <xf numFmtId="10" fontId="2" fillId="0" borderId="48" xfId="0" applyNumberFormat="1" applyFont="1" applyFill="1" applyBorder="1" applyAlignment="1" applyProtection="1">
      <alignment vertical="center" wrapText="1"/>
    </xf>
    <xf numFmtId="10" fontId="16" fillId="8" borderId="46" xfId="0" applyNumberFormat="1" applyFont="1" applyFill="1" applyBorder="1" applyAlignment="1" applyProtection="1">
      <alignment horizontal="center" vertical="center" wrapText="1"/>
    </xf>
    <xf numFmtId="10" fontId="16" fillId="8" borderId="47" xfId="0" applyNumberFormat="1" applyFont="1" applyFill="1" applyBorder="1" applyAlignment="1" applyProtection="1">
      <alignment horizontal="center" vertical="center" wrapText="1"/>
    </xf>
    <xf numFmtId="10" fontId="16" fillId="8" borderId="48" xfId="0" applyNumberFormat="1" applyFont="1" applyFill="1" applyBorder="1" applyAlignment="1" applyProtection="1">
      <alignment horizontal="center" vertical="center" wrapText="1"/>
    </xf>
    <xf numFmtId="0" fontId="5" fillId="8" borderId="46" xfId="0" applyFont="1" applyFill="1" applyBorder="1" applyAlignment="1" applyProtection="1">
      <alignment vertical="center" wrapText="1"/>
    </xf>
    <xf numFmtId="0" fontId="5" fillId="8" borderId="47" xfId="0" applyFont="1" applyFill="1" applyBorder="1" applyAlignment="1" applyProtection="1">
      <alignment vertical="center" wrapText="1"/>
    </xf>
    <xf numFmtId="0" fontId="5" fillId="8" borderId="48" xfId="0" applyFont="1" applyFill="1" applyBorder="1" applyAlignment="1" applyProtection="1">
      <alignment vertical="center" wrapText="1"/>
    </xf>
    <xf numFmtId="0" fontId="5" fillId="0" borderId="57" xfId="0" applyFont="1" applyFill="1" applyBorder="1" applyAlignment="1" applyProtection="1">
      <alignment horizontal="center" vertical="center" wrapText="1"/>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17" fillId="9" borderId="45" xfId="0" applyNumberFormat="1" applyFont="1" applyFill="1" applyBorder="1" applyAlignment="1" applyProtection="1">
      <alignment horizontal="center" vertical="center" wrapText="1"/>
    </xf>
    <xf numFmtId="10" fontId="2" fillId="0" borderId="46" xfId="0" applyNumberFormat="1" applyFont="1" applyFill="1" applyBorder="1" applyAlignment="1" applyProtection="1">
      <alignment horizontal="center" vertical="center" wrapText="1"/>
    </xf>
    <xf numFmtId="10" fontId="2" fillId="0" borderId="47" xfId="0" applyNumberFormat="1" applyFont="1" applyFill="1" applyBorder="1" applyAlignment="1" applyProtection="1">
      <alignment horizontal="center" vertical="center" wrapText="1"/>
    </xf>
    <xf numFmtId="10" fontId="2" fillId="0" borderId="48" xfId="0" applyNumberFormat="1" applyFont="1" applyFill="1" applyBorder="1" applyAlignment="1" applyProtection="1">
      <alignment horizontal="center" vertical="center" wrapText="1"/>
    </xf>
    <xf numFmtId="10" fontId="17" fillId="15" borderId="45" xfId="0" applyNumberFormat="1" applyFont="1" applyFill="1" applyBorder="1" applyAlignment="1" applyProtection="1">
      <alignment horizontal="center" vertical="center" wrapText="1"/>
    </xf>
    <xf numFmtId="0" fontId="21" fillId="16" borderId="21" xfId="0" applyFont="1" applyFill="1" applyBorder="1" applyAlignment="1">
      <alignment horizontal="left" vertical="center" wrapText="1"/>
    </xf>
    <xf numFmtId="0" fontId="21" fillId="16" borderId="22" xfId="0" applyFont="1" applyFill="1" applyBorder="1" applyAlignment="1">
      <alignment horizontal="left" vertical="center" wrapText="1"/>
    </xf>
    <xf numFmtId="0" fontId="21" fillId="16" borderId="23" xfId="0" applyFont="1" applyFill="1" applyBorder="1" applyAlignment="1">
      <alignment horizontal="left" vertical="center" wrapText="1"/>
    </xf>
    <xf numFmtId="0" fontId="21" fillId="16" borderId="24" xfId="0" applyFont="1" applyFill="1" applyBorder="1" applyAlignment="1">
      <alignment horizontal="left" vertical="center" wrapText="1"/>
    </xf>
    <xf numFmtId="0" fontId="21" fillId="16" borderId="0" xfId="0" applyFont="1" applyFill="1" applyBorder="1" applyAlignment="1">
      <alignment horizontal="left" vertical="center" wrapText="1"/>
    </xf>
    <xf numFmtId="0" fontId="21" fillId="16" borderId="25" xfId="0" applyFont="1" applyFill="1" applyBorder="1" applyAlignment="1">
      <alignment horizontal="left" vertical="center" wrapText="1"/>
    </xf>
    <xf numFmtId="0" fontId="21" fillId="16" borderId="26" xfId="0" applyFont="1" applyFill="1" applyBorder="1" applyAlignment="1">
      <alignment horizontal="left" vertical="center" wrapText="1"/>
    </xf>
    <xf numFmtId="0" fontId="21" fillId="16" borderId="27" xfId="0" applyFont="1" applyFill="1" applyBorder="1" applyAlignment="1">
      <alignment horizontal="left" vertical="center" wrapText="1"/>
    </xf>
    <xf numFmtId="0" fontId="21" fillId="16" borderId="28" xfId="0" applyFont="1" applyFill="1" applyBorder="1" applyAlignment="1">
      <alignment horizontal="left" vertical="center" wrapText="1"/>
    </xf>
  </cellXfs>
  <cellStyles count="4">
    <cellStyle name="Hyperlink" xfId="1" builtinId="8"/>
    <cellStyle name="Normal" xfId="0" builtinId="0"/>
    <cellStyle name="Normal 2 2" xfId="2"/>
    <cellStyle name="Percent" xfId="3" builtinId="5"/>
  </cellStyles>
  <dxfs count="4048">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0.96703296703296704</c:v>
                </c:pt>
                <c:pt idx="1">
                  <c:v>0.95327102803738306</c:v>
                </c:pt>
                <c:pt idx="2">
                  <c:v>0.91803278688524592</c:v>
                </c:pt>
                <c:pt idx="3">
                  <c:v>0.94262295081967218</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3.2967032967032968E-2</c:v>
                </c:pt>
                <c:pt idx="1">
                  <c:v>3.7383177570093455E-2</c:v>
                </c:pt>
                <c:pt idx="2">
                  <c:v>8.1967213114754103E-3</c:v>
                </c:pt>
                <c:pt idx="3">
                  <c:v>1.6393442622950821E-2</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0</c:v>
                </c:pt>
                <c:pt idx="1">
                  <c:v>9.3457943925233638E-3</c:v>
                </c:pt>
                <c:pt idx="2">
                  <c:v>7.3770491803278687E-2</c:v>
                </c:pt>
                <c:pt idx="3">
                  <c:v>4.0983606557377053E-2</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334183424"/>
        <c:axId val="334179896"/>
      </c:lineChart>
      <c:catAx>
        <c:axId val="334183424"/>
        <c:scaling>
          <c:orientation val="minMax"/>
        </c:scaling>
        <c:delete val="0"/>
        <c:axPos val="b"/>
        <c:numFmt formatCode="General" sourceLinked="0"/>
        <c:majorTickMark val="out"/>
        <c:minorTickMark val="none"/>
        <c:tickLblPos val="nextTo"/>
        <c:txPr>
          <a:bodyPr/>
          <a:lstStyle/>
          <a:p>
            <a:pPr>
              <a:defRPr lang="en-US"/>
            </a:pPr>
            <a:endParaRPr lang="en-US"/>
          </a:p>
        </c:txPr>
        <c:crossAx val="334179896"/>
        <c:crosses val="autoZero"/>
        <c:auto val="1"/>
        <c:lblAlgn val="ctr"/>
        <c:lblOffset val="100"/>
        <c:noMultiLvlLbl val="0"/>
      </c:catAx>
      <c:valAx>
        <c:axId val="33417989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342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991-448C-94F6-A903985AC430}"/>
              </c:ext>
            </c:extLst>
          </c:dPt>
          <c:dPt>
            <c:idx val="1"/>
            <c:bubble3D val="0"/>
            <c:spPr>
              <a:solidFill>
                <a:srgbClr val="FFC000"/>
              </a:solidFill>
            </c:spPr>
            <c:extLst>
              <c:ext xmlns:c16="http://schemas.microsoft.com/office/drawing/2014/chart" uri="{C3380CC4-5D6E-409C-BE32-E72D297353CC}">
                <c16:uniqueId val="{00000001-7991-448C-94F6-A903985AC430}"/>
              </c:ext>
            </c:extLst>
          </c:dPt>
          <c:dPt>
            <c:idx val="2"/>
            <c:bubble3D val="0"/>
            <c:spPr>
              <a:solidFill>
                <a:srgbClr val="FF0000"/>
              </a:solidFill>
            </c:spPr>
            <c:extLst>
              <c:ext xmlns:c16="http://schemas.microsoft.com/office/drawing/2014/chart" uri="{C3380CC4-5D6E-409C-BE32-E72D297353CC}">
                <c16:uniqueId val="{00000002-7991-448C-94F6-A903985AC430}"/>
              </c:ext>
            </c:extLst>
          </c:dPt>
          <c:cat>
            <c:strRef>
              <c:f>'2b. Charts by Priority'!$AY$23:$AY$25</c:f>
              <c:strCache>
                <c:ptCount val="3"/>
                <c:pt idx="0">
                  <c:v>Green</c:v>
                </c:pt>
                <c:pt idx="1">
                  <c:v>Amber</c:v>
                </c:pt>
                <c:pt idx="2">
                  <c:v>Red</c:v>
                </c:pt>
              </c:strCache>
            </c:strRef>
          </c:cat>
          <c:val>
            <c:numRef>
              <c:f>'2b. Charts by Priority'!$BA$23:$BA$25</c:f>
              <c:numCache>
                <c:formatCode>0.00%</c:formatCode>
                <c:ptCount val="3"/>
                <c:pt idx="0">
                  <c:v>0.93939393939393945</c:v>
                </c:pt>
                <c:pt idx="1">
                  <c:v>4.5454545454545456E-2</c:v>
                </c:pt>
                <c:pt idx="2">
                  <c:v>1.5151515151515152E-2</c:v>
                </c:pt>
              </c:numCache>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1</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8C3-4D15-B08D-6B38A26E9AA9}"/>
              </c:ext>
            </c:extLst>
          </c:dPt>
          <c:dPt>
            <c:idx val="1"/>
            <c:bubble3D val="0"/>
            <c:spPr>
              <a:solidFill>
                <a:srgbClr val="FFC000"/>
              </a:solidFill>
            </c:spPr>
            <c:extLst>
              <c:ext xmlns:c16="http://schemas.microsoft.com/office/drawing/2014/chart" uri="{C3380CC4-5D6E-409C-BE32-E72D297353CC}">
                <c16:uniqueId val="{00000001-88C3-4D15-B08D-6B38A26E9AA9}"/>
              </c:ext>
            </c:extLst>
          </c:dPt>
          <c:dPt>
            <c:idx val="2"/>
            <c:bubble3D val="0"/>
            <c:spPr>
              <a:solidFill>
                <a:srgbClr val="FF0000"/>
              </a:solidFill>
            </c:spPr>
            <c:extLst>
              <c:ext xmlns:c16="http://schemas.microsoft.com/office/drawing/2014/chart" uri="{C3380CC4-5D6E-409C-BE32-E72D297353CC}">
                <c16:uniqueId val="{00000002-88C3-4D15-B08D-6B38A26E9AA9}"/>
              </c:ext>
            </c:extLst>
          </c:dPt>
          <c:cat>
            <c:strRef>
              <c:f>'2b. Charts by Priority'!$AY$55:$AY$57</c:f>
              <c:strCache>
                <c:ptCount val="3"/>
                <c:pt idx="0">
                  <c:v>Green</c:v>
                </c:pt>
                <c:pt idx="1">
                  <c:v>Amber</c:v>
                </c:pt>
                <c:pt idx="2">
                  <c:v>Red</c:v>
                </c:pt>
              </c:strCache>
            </c:strRef>
          </c:cat>
          <c:val>
            <c:numRef>
              <c:f>'2b. Charts by Priority'!$BA$55:$BA$57</c:f>
              <c:numCache>
                <c:formatCode>0.00%</c:formatCode>
                <c:ptCount val="3"/>
                <c:pt idx="0">
                  <c:v>0.95454545454545459</c:v>
                </c:pt>
                <c:pt idx="1">
                  <c:v>4.5454545454545456E-2</c:v>
                </c:pt>
                <c:pt idx="2">
                  <c:v>0</c:v>
                </c:pt>
              </c:numCache>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0.91803278688524592</c:v>
                </c:pt>
                <c:pt idx="1">
                  <c:v>8.1967213114754103E-3</c:v>
                </c:pt>
                <c:pt idx="2">
                  <c:v>7.3770491803278687E-2</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0.94262295081967218</c:v>
                </c:pt>
                <c:pt idx="1">
                  <c:v>1.6393442622950821E-2</c:v>
                </c:pt>
                <c:pt idx="2">
                  <c:v>4.0983606557377053E-2</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41-4598-B934-C23B09C1EA21}"/>
              </c:ext>
            </c:extLst>
          </c:dPt>
          <c:dPt>
            <c:idx val="1"/>
            <c:bubble3D val="0"/>
            <c:spPr>
              <a:solidFill>
                <a:srgbClr val="FFC000"/>
              </a:solidFill>
            </c:spPr>
            <c:extLst>
              <c:ext xmlns:c16="http://schemas.microsoft.com/office/drawing/2014/chart" uri="{C3380CC4-5D6E-409C-BE32-E72D297353CC}">
                <c16:uniqueId val="{00000001-7641-4598-B934-C23B09C1EA21}"/>
              </c:ext>
            </c:extLst>
          </c:dPt>
          <c:dPt>
            <c:idx val="2"/>
            <c:bubble3D val="0"/>
            <c:spPr>
              <a:solidFill>
                <a:srgbClr val="FF0000"/>
              </a:solidFill>
            </c:spPr>
            <c:extLst>
              <c:ext xmlns:c16="http://schemas.microsoft.com/office/drawing/2014/chart" uri="{C3380CC4-5D6E-409C-BE32-E72D297353CC}">
                <c16:uniqueId val="{00000002-7641-4598-B934-C23B09C1EA21}"/>
              </c:ext>
            </c:extLst>
          </c:dPt>
          <c:cat>
            <c:strRef>
              <c:f>'2b. Charts by Priority'!$AY$23:$AY$25</c:f>
              <c:strCache>
                <c:ptCount val="3"/>
                <c:pt idx="0">
                  <c:v>Green</c:v>
                </c:pt>
                <c:pt idx="1">
                  <c:v>Amber</c:v>
                </c:pt>
                <c:pt idx="2">
                  <c:v>Red</c:v>
                </c:pt>
              </c:strCache>
            </c:strRef>
          </c:cat>
          <c:val>
            <c:numRef>
              <c:f>'2b. Charts by Priority'!$BB$23:$BB$25</c:f>
              <c:numCache>
                <c:formatCode>0.00%</c:formatCode>
                <c:ptCount val="3"/>
                <c:pt idx="0">
                  <c:v>0.91999999999999993</c:v>
                </c:pt>
                <c:pt idx="1">
                  <c:v>0</c:v>
                </c:pt>
                <c:pt idx="2">
                  <c:v>0.08</c:v>
                </c:pt>
              </c:numCache>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0A41-4000-A8E2-478BCE1665AD}"/>
              </c:ext>
            </c:extLst>
          </c:dPt>
          <c:dPt>
            <c:idx val="1"/>
            <c:bubble3D val="0"/>
            <c:spPr>
              <a:solidFill>
                <a:srgbClr val="FFC000"/>
              </a:solidFill>
            </c:spPr>
            <c:extLst>
              <c:ext xmlns:c16="http://schemas.microsoft.com/office/drawing/2014/chart" uri="{C3380CC4-5D6E-409C-BE32-E72D297353CC}">
                <c16:uniqueId val="{00000001-0A41-4000-A8E2-478BCE1665AD}"/>
              </c:ext>
            </c:extLst>
          </c:dPt>
          <c:dPt>
            <c:idx val="2"/>
            <c:bubble3D val="0"/>
            <c:spPr>
              <a:solidFill>
                <a:srgbClr val="FF0000"/>
              </a:solidFill>
            </c:spPr>
            <c:extLst>
              <c:ext xmlns:c16="http://schemas.microsoft.com/office/drawing/2014/chart" uri="{C3380CC4-5D6E-409C-BE32-E72D297353CC}">
                <c16:uniqueId val="{00000002-0A41-4000-A8E2-478BCE1665AD}"/>
              </c:ext>
            </c:extLst>
          </c:dPt>
          <c:cat>
            <c:strRef>
              <c:f>'2b. Charts by Priority'!$AY$23:$AY$25</c:f>
              <c:strCache>
                <c:ptCount val="3"/>
                <c:pt idx="0">
                  <c:v>Green</c:v>
                </c:pt>
                <c:pt idx="1">
                  <c:v>Amber</c:v>
                </c:pt>
                <c:pt idx="2">
                  <c:v>Red</c:v>
                </c:pt>
              </c:strCache>
            </c:strRef>
          </c:cat>
          <c:val>
            <c:numRef>
              <c:f>'2b. Charts by Priority'!$BC$23:$BC$25</c:f>
              <c:numCache>
                <c:formatCode>0.00%</c:formatCode>
                <c:ptCount val="3"/>
                <c:pt idx="0">
                  <c:v>0.93243243243243246</c:v>
                </c:pt>
                <c:pt idx="1">
                  <c:v>2.7027027027027029E-2</c:v>
                </c:pt>
                <c:pt idx="2">
                  <c:v>4.0540540540540543E-2</c:v>
                </c:pt>
              </c:numCache>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0.95238095238095233</c:v>
                </c:pt>
                <c:pt idx="1">
                  <c:v>0</c:v>
                </c:pt>
                <c:pt idx="2">
                  <c:v>4.7619047619047616E-2</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t>ENVIRONMENT AND HEALTH &amp; WELL BEING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0.9</c:v>
                </c:pt>
                <c:pt idx="1">
                  <c:v>0</c:v>
                </c:pt>
                <c:pt idx="2">
                  <c:v>0.1</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67C-498C-8367-702B3FC4C53B}"/>
              </c:ext>
            </c:extLst>
          </c:dPt>
          <c:dPt>
            <c:idx val="1"/>
            <c:bubble3D val="0"/>
            <c:spPr>
              <a:solidFill>
                <a:srgbClr val="FFC000"/>
              </a:solidFill>
            </c:spPr>
            <c:extLst>
              <c:ext xmlns:c16="http://schemas.microsoft.com/office/drawing/2014/chart" uri="{C3380CC4-5D6E-409C-BE32-E72D297353CC}">
                <c16:uniqueId val="{00000001-B67C-498C-8367-702B3FC4C53B}"/>
              </c:ext>
            </c:extLst>
          </c:dPt>
          <c:dPt>
            <c:idx val="2"/>
            <c:bubble3D val="0"/>
            <c:spPr>
              <a:solidFill>
                <a:srgbClr val="FF0000"/>
              </a:solidFill>
            </c:spPr>
            <c:extLst>
              <c:ext xmlns:c16="http://schemas.microsoft.com/office/drawing/2014/chart" uri="{C3380CC4-5D6E-409C-BE32-E72D297353CC}">
                <c16:uniqueId val="{00000002-B67C-498C-8367-702B3FC4C53B}"/>
              </c:ext>
            </c:extLst>
          </c:dPt>
          <c:cat>
            <c:strRef>
              <c:f>'2b. Charts by Priority'!$AY$55:$AY$57</c:f>
              <c:strCache>
                <c:ptCount val="3"/>
                <c:pt idx="0">
                  <c:v>Green</c:v>
                </c:pt>
                <c:pt idx="1">
                  <c:v>Amber</c:v>
                </c:pt>
                <c:pt idx="2">
                  <c:v>Red</c:v>
                </c:pt>
              </c:strCache>
            </c:strRef>
          </c:cat>
          <c:val>
            <c:numRef>
              <c:f>'2b. Charts by Priority'!$BB$55:$BB$57</c:f>
              <c:numCache>
                <c:formatCode>0.00%</c:formatCode>
                <c:ptCount val="3"/>
                <c:pt idx="0">
                  <c:v>0.88461538461538458</c:v>
                </c:pt>
                <c:pt idx="1">
                  <c:v>3.8461538461538464E-2</c:v>
                </c:pt>
                <c:pt idx="2">
                  <c:v>7.6923076923076927E-2</c:v>
                </c:pt>
              </c:numCache>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VALUE FOR</a:t>
            </a:r>
            <a:r>
              <a:rPr lang="en-GB" sz="1200" u="sng" baseline="0">
                <a:latin typeface="Arial" pitchFamily="34" charset="0"/>
                <a:cs typeface="Arial" pitchFamily="34" charset="0"/>
              </a:rPr>
              <a:t> MONEY COUNCIL</a:t>
            </a:r>
            <a:endParaRPr lang="en-GB" sz="1200" u="sng">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Priority'!$AZ$23:$BC$23</c:f>
              <c:numCache>
                <c:formatCode>0.00%</c:formatCode>
                <c:ptCount val="4"/>
                <c:pt idx="0">
                  <c:v>0.96610169491525422</c:v>
                </c:pt>
                <c:pt idx="1">
                  <c:v>0.93939393939393945</c:v>
                </c:pt>
                <c:pt idx="2">
                  <c:v>0.91999999999999993</c:v>
                </c:pt>
                <c:pt idx="3">
                  <c:v>0.93243243243243246</c:v>
                </c:pt>
              </c:numCache>
            </c:numRef>
          </c:val>
          <c:smooth val="0"/>
          <c:extLs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Priority'!$AZ$24:$BC$24</c:f>
              <c:numCache>
                <c:formatCode>0.00%</c:formatCode>
                <c:ptCount val="4"/>
                <c:pt idx="0">
                  <c:v>3.3898305084745763E-2</c:v>
                </c:pt>
                <c:pt idx="1">
                  <c:v>4.5454545454545456E-2</c:v>
                </c:pt>
                <c:pt idx="2">
                  <c:v>0</c:v>
                </c:pt>
                <c:pt idx="3">
                  <c:v>2.7027027027027029E-2</c:v>
                </c:pt>
              </c:numCache>
            </c:numRef>
          </c:val>
          <c:smooth val="0"/>
          <c:extLs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Priority'!$AZ$25:$BC$25</c:f>
              <c:numCache>
                <c:formatCode>0.00%</c:formatCode>
                <c:ptCount val="4"/>
                <c:pt idx="0">
                  <c:v>0</c:v>
                </c:pt>
                <c:pt idx="1">
                  <c:v>1.5151515151515152E-2</c:v>
                </c:pt>
                <c:pt idx="2">
                  <c:v>0.08</c:v>
                </c:pt>
                <c:pt idx="3">
                  <c:v>4.0540540540540543E-2</c:v>
                </c:pt>
              </c:numCache>
            </c:numRef>
          </c:val>
          <c:smooth val="0"/>
          <c:extLs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334180680"/>
        <c:axId val="334181072"/>
      </c:lineChart>
      <c:catAx>
        <c:axId val="334180680"/>
        <c:scaling>
          <c:orientation val="minMax"/>
        </c:scaling>
        <c:delete val="0"/>
        <c:axPos val="b"/>
        <c:numFmt formatCode="General" sourceLinked="0"/>
        <c:majorTickMark val="out"/>
        <c:minorTickMark val="none"/>
        <c:tickLblPos val="nextTo"/>
        <c:txPr>
          <a:bodyPr/>
          <a:lstStyle/>
          <a:p>
            <a:pPr>
              <a:defRPr lang="en-US"/>
            </a:pPr>
            <a:endParaRPr lang="en-US"/>
          </a:p>
        </c:txPr>
        <c:crossAx val="334181072"/>
        <c:crosses val="autoZero"/>
        <c:auto val="1"/>
        <c:lblAlgn val="ctr"/>
        <c:lblOffset val="100"/>
        <c:noMultiLvlLbl val="0"/>
      </c:catAx>
      <c:valAx>
        <c:axId val="33418107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068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c:ext xmlns:c16="http://schemas.microsoft.com/office/drawing/2014/chart" uri="{C3380CC4-5D6E-409C-BE32-E72D297353CC}">
                <c16:uniqueId val="{00000000-563A-496E-9601-7BADD816C91D}"/>
              </c:ext>
            </c:extLst>
          </c:dPt>
          <c:dPt>
            <c:idx val="1"/>
            <c:bubble3D val="0"/>
            <c:spPr>
              <a:solidFill>
                <a:srgbClr val="FFC000"/>
              </a:solidFill>
            </c:spPr>
            <c:extLst>
              <c:ext xmlns:c16="http://schemas.microsoft.com/office/drawing/2014/chart" uri="{C3380CC4-5D6E-409C-BE32-E72D297353CC}">
                <c16:uniqueId val="{00000001-563A-496E-9601-7BADD816C91D}"/>
              </c:ext>
            </c:extLst>
          </c:dPt>
          <c:dPt>
            <c:idx val="2"/>
            <c:bubble3D val="0"/>
            <c:spPr>
              <a:solidFill>
                <a:srgbClr val="FF0000"/>
              </a:solidFill>
            </c:spPr>
            <c:extLst>
              <c:ext xmlns:c16="http://schemas.microsoft.com/office/drawing/2014/chart" uri="{C3380CC4-5D6E-409C-BE32-E72D297353CC}">
                <c16:uniqueId val="{00000002-563A-496E-9601-7BADD816C91D}"/>
              </c:ext>
            </c:extLst>
          </c:dPt>
          <c:cat>
            <c:strRef>
              <c:f>'2b. Charts by Priority'!$AY$55:$AY$57</c:f>
              <c:strCache>
                <c:ptCount val="3"/>
                <c:pt idx="0">
                  <c:v>Green</c:v>
                </c:pt>
                <c:pt idx="1">
                  <c:v>Amber</c:v>
                </c:pt>
                <c:pt idx="2">
                  <c:v>Red</c:v>
                </c:pt>
              </c:strCache>
            </c:strRef>
          </c:cat>
          <c:val>
            <c:numRef>
              <c:f>'2b. Charts by Priority'!$BC$55:$BC$57</c:f>
              <c:numCache>
                <c:formatCode>0.00%</c:formatCode>
                <c:ptCount val="3"/>
                <c:pt idx="0">
                  <c:v>1</c:v>
                </c:pt>
                <c:pt idx="1">
                  <c:v>0</c:v>
                </c:pt>
                <c:pt idx="2">
                  <c:v>0</c:v>
                </c:pt>
              </c:numCache>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LEADER OF THE COUNCIL</a:t>
            </a: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0.96551724137931028</c:v>
                </c:pt>
                <c:pt idx="1">
                  <c:v>0.96969696969696972</c:v>
                </c:pt>
                <c:pt idx="2">
                  <c:v>0.88888888888888895</c:v>
                </c:pt>
                <c:pt idx="3">
                  <c:v>0.97297297297297303</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3.4482758620689655E-2</c:v>
                </c:pt>
                <c:pt idx="1">
                  <c:v>3.0303030303030304E-2</c:v>
                </c:pt>
                <c:pt idx="2">
                  <c:v>2.7777777777777776E-2</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c:v>
                </c:pt>
                <c:pt idx="1">
                  <c:v>0</c:v>
                </c:pt>
                <c:pt idx="2">
                  <c:v>8.3333333333333329E-2</c:v>
                </c:pt>
                <c:pt idx="3">
                  <c:v>2.7027027027027029E-2</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57745056"/>
        <c:axId val="357746624"/>
      </c:lineChart>
      <c:catAx>
        <c:axId val="357745056"/>
        <c:scaling>
          <c:orientation val="minMax"/>
        </c:scaling>
        <c:delete val="0"/>
        <c:axPos val="b"/>
        <c:numFmt formatCode="General" sourceLinked="1"/>
        <c:majorTickMark val="out"/>
        <c:minorTickMark val="none"/>
        <c:tickLblPos val="nextTo"/>
        <c:txPr>
          <a:bodyPr/>
          <a:lstStyle/>
          <a:p>
            <a:pPr>
              <a:defRPr lang="en-US"/>
            </a:pPr>
            <a:endParaRPr lang="en-US"/>
          </a:p>
        </c:txPr>
        <c:crossAx val="357746624"/>
        <c:crosses val="autoZero"/>
        <c:auto val="1"/>
        <c:lblAlgn val="ctr"/>
        <c:lblOffset val="100"/>
        <c:noMultiLvlLbl val="0"/>
      </c:catAx>
      <c:valAx>
        <c:axId val="35774662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05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ENVIRONMENT &amp; HOUSING</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0.96000000000000008</c:v>
                </c:pt>
                <c:pt idx="1">
                  <c:v>0.92592592592592582</c:v>
                </c:pt>
                <c:pt idx="2">
                  <c:v>0.94117647058823528</c:v>
                </c:pt>
                <c:pt idx="3">
                  <c:v>0.85714285714285721</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0.04</c:v>
                </c:pt>
                <c:pt idx="1">
                  <c:v>7.407407407407407E-2</c:v>
                </c:pt>
                <c:pt idx="2">
                  <c:v>0</c:v>
                </c:pt>
                <c:pt idx="3">
                  <c:v>2.8571428571428571E-2</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0</c:v>
                </c:pt>
                <c:pt idx="2">
                  <c:v>5.8823529411764705E-2</c:v>
                </c:pt>
                <c:pt idx="3">
                  <c:v>0.11428571428571428</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57745448"/>
        <c:axId val="357749368"/>
      </c:lineChart>
      <c:catAx>
        <c:axId val="357745448"/>
        <c:scaling>
          <c:orientation val="minMax"/>
        </c:scaling>
        <c:delete val="0"/>
        <c:axPos val="b"/>
        <c:numFmt formatCode="General" sourceLinked="0"/>
        <c:majorTickMark val="out"/>
        <c:minorTickMark val="none"/>
        <c:tickLblPos val="nextTo"/>
        <c:txPr>
          <a:bodyPr/>
          <a:lstStyle/>
          <a:p>
            <a:pPr>
              <a:defRPr lang="en-US"/>
            </a:pPr>
            <a:endParaRPr lang="en-US"/>
          </a:p>
        </c:txPr>
        <c:crossAx val="357749368"/>
        <c:crosses val="autoZero"/>
        <c:auto val="1"/>
        <c:lblAlgn val="ctr"/>
        <c:lblOffset val="100"/>
        <c:noMultiLvlLbl val="0"/>
      </c:catAx>
      <c:valAx>
        <c:axId val="35774936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44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LEISURE, CULTURE &amp; TOURISM</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0.9</c:v>
                </c:pt>
                <c:pt idx="1">
                  <c:v>0.93333333333333335</c:v>
                </c:pt>
                <c:pt idx="2">
                  <c:v>0.94117647058823528</c:v>
                </c:pt>
                <c:pt idx="3">
                  <c:v>0.94444444444444442</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0.1</c:v>
                </c:pt>
                <c:pt idx="1">
                  <c:v>0</c:v>
                </c:pt>
                <c:pt idx="2">
                  <c:v>0</c:v>
                </c:pt>
                <c:pt idx="3">
                  <c:v>5.5555555555555552E-2</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c:v>
                </c:pt>
                <c:pt idx="1">
                  <c:v>6.6666666666666666E-2</c:v>
                </c:pt>
                <c:pt idx="2">
                  <c:v>5.8823529411764705E-2</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357752112"/>
        <c:axId val="357744664"/>
      </c:lineChart>
      <c:catAx>
        <c:axId val="357752112"/>
        <c:scaling>
          <c:orientation val="minMax"/>
        </c:scaling>
        <c:delete val="0"/>
        <c:axPos val="b"/>
        <c:numFmt formatCode="General" sourceLinked="0"/>
        <c:majorTickMark val="out"/>
        <c:minorTickMark val="none"/>
        <c:tickLblPos val="nextTo"/>
        <c:txPr>
          <a:bodyPr/>
          <a:lstStyle/>
          <a:p>
            <a:pPr>
              <a:defRPr lang="en-US"/>
            </a:pPr>
            <a:endParaRPr lang="en-US"/>
          </a:p>
        </c:txPr>
        <c:crossAx val="357744664"/>
        <c:crosses val="autoZero"/>
        <c:auto val="1"/>
        <c:lblAlgn val="ctr"/>
        <c:lblOffset val="100"/>
        <c:noMultiLvlLbl val="0"/>
      </c:catAx>
      <c:valAx>
        <c:axId val="35774466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5211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FINANCE</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0</c:v>
                </c:pt>
                <c:pt idx="1">
                  <c:v>0</c:v>
                </c:pt>
                <c:pt idx="2">
                  <c:v>0</c:v>
                </c:pt>
                <c:pt idx="3">
                  <c:v>1</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357749760"/>
        <c:axId val="357748192"/>
      </c:lineChart>
      <c:catAx>
        <c:axId val="357749760"/>
        <c:scaling>
          <c:orientation val="minMax"/>
        </c:scaling>
        <c:delete val="0"/>
        <c:axPos val="b"/>
        <c:numFmt formatCode="General" sourceLinked="0"/>
        <c:majorTickMark val="out"/>
        <c:minorTickMark val="none"/>
        <c:tickLblPos val="nextTo"/>
        <c:txPr>
          <a:bodyPr/>
          <a:lstStyle/>
          <a:p>
            <a:pPr>
              <a:defRPr lang="en-US"/>
            </a:pPr>
            <a:endParaRPr lang="en-US"/>
          </a:p>
        </c:txPr>
        <c:crossAx val="357748192"/>
        <c:crosses val="autoZero"/>
        <c:auto val="1"/>
        <c:lblAlgn val="ctr"/>
        <c:lblOffset val="100"/>
        <c:noMultiLvlLbl val="0"/>
      </c:catAx>
      <c:valAx>
        <c:axId val="35774819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77497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none" baseline="0"/>
              <a:t>LEADER OF THE COUNCIL</a:t>
            </a:r>
            <a:endParaRPr lang="en-GB" u="none"/>
          </a:p>
          <a:p>
            <a:pPr>
              <a:defRPr lang="en-US" u="none"/>
            </a:pPr>
            <a:r>
              <a:rPr lang="en-US" u="none"/>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0.96551724137931028</c:v>
                </c:pt>
                <c:pt idx="1">
                  <c:v>3.4482758620689655E-2</c:v>
                </c:pt>
                <c:pt idx="2">
                  <c:v>0</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a:t>ENVIRONMENT</a:t>
            </a:r>
            <a:r>
              <a:rPr lang="en-US" baseline="0"/>
              <a:t> &amp; HOUSING</a:t>
            </a:r>
            <a:endParaRPr lang="en-US"/>
          </a:p>
          <a:p>
            <a:pPr algn="ctr">
              <a:defRPr lang="en-US"/>
            </a:pPr>
            <a:r>
              <a:rPr lang="en-US"/>
              <a:t>- 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Portfolio'!$AZ$23</c:f>
              <c:numCache>
                <c:formatCode>0.00%</c:formatCode>
                <c:ptCount val="1"/>
                <c:pt idx="0">
                  <c:v>0.96000000000000008</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0.04</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LEISURE, CULTURE &amp; TOURISM</a:t>
            </a:r>
            <a:endParaRPr lang="en-US"/>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0.9</c:v>
                </c:pt>
                <c:pt idx="1">
                  <c:v>0.1</c:v>
                </c:pt>
                <c:pt idx="2">
                  <c:v>0</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none" baseline="0">
                <a:effectLst/>
              </a:rPr>
              <a:t>REGENERATION &amp; PLANNING POLICY</a:t>
            </a:r>
            <a:endParaRPr lang="en-GB" u="none">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0</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none" baseline="0"/>
              <a:t>LEADER OF THE COUNCIL</a:t>
            </a:r>
            <a:endParaRPr lang="en-GB" u="none"/>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0.96969696969696972</c:v>
                </c:pt>
                <c:pt idx="1">
                  <c:v>3.0303030303030304E-2</c:v>
                </c:pt>
                <c:pt idx="2">
                  <c:v>0</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ENVIRONMENT</a:t>
            </a:r>
            <a:r>
              <a:rPr lang="en-GB" sz="1100" baseline="0">
                <a:latin typeface="Arial" pitchFamily="34" charset="0"/>
                <a:cs typeface="Arial" pitchFamily="34" charset="0"/>
              </a:rPr>
              <a:t> AND HEALTH &amp; WELLBEING</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1</c:v>
                </c:pt>
                <c:pt idx="1">
                  <c:v>1</c:v>
                </c:pt>
                <c:pt idx="2">
                  <c:v>0.95238095238095233</c:v>
                </c:pt>
                <c:pt idx="3">
                  <c:v>0.9</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E-483E-BF55-1F0165B4F8D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4.7619047619047616E-2</c:v>
                </c:pt>
                <c:pt idx="3">
                  <c:v>0.1</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356717536"/>
        <c:axId val="356712048"/>
      </c:lineChart>
      <c:catAx>
        <c:axId val="356717536"/>
        <c:scaling>
          <c:orientation val="minMax"/>
        </c:scaling>
        <c:delete val="0"/>
        <c:axPos val="b"/>
        <c:numFmt formatCode="General" sourceLinked="0"/>
        <c:majorTickMark val="out"/>
        <c:minorTickMark val="none"/>
        <c:tickLblPos val="nextTo"/>
        <c:txPr>
          <a:bodyPr/>
          <a:lstStyle/>
          <a:p>
            <a:pPr>
              <a:defRPr lang="en-US"/>
            </a:pPr>
            <a:endParaRPr lang="en-US"/>
          </a:p>
        </c:txPr>
        <c:crossAx val="356712048"/>
        <c:crosses val="autoZero"/>
        <c:auto val="1"/>
        <c:lblAlgn val="ctr"/>
        <c:lblOffset val="100"/>
        <c:noMultiLvlLbl val="0"/>
      </c:catAx>
      <c:valAx>
        <c:axId val="35671204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753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baseline="0"/>
              <a:t>ENVIRONMENT &amp; HOUSING</a:t>
            </a:r>
            <a:endParaRPr lang="en-GB"/>
          </a:p>
          <a:p>
            <a:pPr>
              <a:defRPr lang="en-US"/>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0.92592592592592582</c:v>
                </c:pt>
                <c:pt idx="1">
                  <c:v>7.407407407407407E-2</c:v>
                </c:pt>
                <c:pt idx="2">
                  <c:v>0</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LEISURE, CULTURE &amp; TOURISM</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0.93333333333333335</c:v>
                </c:pt>
                <c:pt idx="1">
                  <c:v>0</c:v>
                </c:pt>
                <c:pt idx="2">
                  <c:v>6.6666666666666666E-2</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effectLst/>
              </a:rPr>
              <a:t>REGENERATION &amp; PLANNING POLICY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0</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none" baseline="0"/>
              <a:t>LEADER OF THE COUNCIL</a:t>
            </a:r>
          </a:p>
          <a:p>
            <a:pPr>
              <a:defRPr lang="en-US"/>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0.88888888888888895</c:v>
                </c:pt>
                <c:pt idx="1">
                  <c:v>2.7777777777777776E-2</c:v>
                </c:pt>
                <c:pt idx="2">
                  <c:v>8.3333333333333329E-2</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none" baseline="0"/>
              <a:t>LEADER OF THE COUNCIL</a:t>
            </a:r>
          </a:p>
          <a:p>
            <a:pPr>
              <a:defRPr lang="en-US" u="none"/>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0.97297297297297303</c:v>
                </c:pt>
                <c:pt idx="1">
                  <c:v>0</c:v>
                </c:pt>
                <c:pt idx="2">
                  <c:v>2.7027027027027029E-2</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&amp; HOUSING </a:t>
            </a: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0.94117647058823528</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0</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5.8823529411764705E-2</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a:t>ENVIRONMENT &amp; HOUSING</a:t>
            </a: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0.85714285714285721</c:v>
                </c:pt>
                <c:pt idx="1">
                  <c:v>2.8571428571428571E-2</c:v>
                </c:pt>
                <c:pt idx="2">
                  <c:v>0.11428571428571428</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LEISURE, CULTURE &amp; TOURISM</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0.94117647058823528</c:v>
                </c:pt>
                <c:pt idx="1">
                  <c:v>0</c:v>
                </c:pt>
                <c:pt idx="2">
                  <c:v>5.8823529411764705E-2</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effectLst/>
              </a:rPr>
              <a:t>LEISURE, CULTURE &amp; TOURISM</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0.94444444444444442</c:v>
                </c:pt>
                <c:pt idx="1">
                  <c:v>5.5555555555555552E-2</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effectLst/>
              </a:rPr>
              <a:t>REGENERATION &amp; PLANNING POLICY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0</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COMMUNITY</a:t>
            </a:r>
            <a:r>
              <a:rPr lang="en-GB" sz="1100" baseline="0">
                <a:latin typeface="Arial" pitchFamily="34" charset="0"/>
                <a:cs typeface="Arial" pitchFamily="34" charset="0"/>
              </a:rPr>
              <a:t> REGENERATION</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Priority'!$AZ$55:$BC$55</c:f>
              <c:numCache>
                <c:formatCode>0.00%</c:formatCode>
                <c:ptCount val="4"/>
                <c:pt idx="0">
                  <c:v>0.93333333333333335</c:v>
                </c:pt>
                <c:pt idx="1">
                  <c:v>0.95454545454545459</c:v>
                </c:pt>
                <c:pt idx="2">
                  <c:v>0.88461538461538458</c:v>
                </c:pt>
                <c:pt idx="3">
                  <c:v>1</c:v>
                </c:pt>
              </c:numCache>
            </c:numRef>
          </c:val>
          <c:smooth val="0"/>
          <c:extLs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D6-404C-92E4-D5A1C46C6F90}"/>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Priority'!$AZ$56:$BC$56</c:f>
              <c:numCache>
                <c:formatCode>0.00%</c:formatCode>
                <c:ptCount val="4"/>
                <c:pt idx="0">
                  <c:v>6.6666666666666666E-2</c:v>
                </c:pt>
                <c:pt idx="1">
                  <c:v>4.5454545454545456E-2</c:v>
                </c:pt>
                <c:pt idx="2">
                  <c:v>3.8461538461538464E-2</c:v>
                </c:pt>
                <c:pt idx="3">
                  <c:v>0</c:v>
                </c:pt>
              </c:numCache>
            </c:numRef>
          </c:val>
          <c:smooth val="0"/>
          <c:extLs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Priority'!$AZ$57:$BC$57</c:f>
              <c:numCache>
                <c:formatCode>0.00%</c:formatCode>
                <c:ptCount val="4"/>
                <c:pt idx="0">
                  <c:v>0</c:v>
                </c:pt>
                <c:pt idx="1">
                  <c:v>0</c:v>
                </c:pt>
                <c:pt idx="2">
                  <c:v>7.6923076923076927E-2</c:v>
                </c:pt>
                <c:pt idx="3">
                  <c:v>0</c:v>
                </c:pt>
              </c:numCache>
            </c:numRef>
          </c:val>
          <c:smooth val="0"/>
          <c:extLs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effectLst/>
              </a:rPr>
              <a:t>FINANCE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1</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REGULATORY &amp;</a:t>
            </a:r>
            <a:r>
              <a:rPr lang="en-GB" sz="1200" u="sng" baseline="0">
                <a:latin typeface="Arial" pitchFamily="34" charset="0"/>
                <a:cs typeface="Arial" pitchFamily="34" charset="0"/>
              </a:rPr>
              <a:t> COMMUNITY SUPPORT</a:t>
            </a:r>
            <a:endParaRPr lang="en-GB"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1</c:v>
                </c:pt>
                <c:pt idx="1">
                  <c:v>0.94736842105263153</c:v>
                </c:pt>
                <c:pt idx="2">
                  <c:v>0.94736842105263153</c:v>
                </c:pt>
                <c:pt idx="3">
                  <c:v>1</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0</c:v>
                </c:pt>
                <c:pt idx="1">
                  <c:v>5.2631578947368418E-2</c:v>
                </c:pt>
                <c:pt idx="2">
                  <c:v>0</c:v>
                </c:pt>
                <c:pt idx="3">
                  <c:v>0</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0</c:v>
                </c:pt>
                <c:pt idx="1">
                  <c:v>0</c:v>
                </c:pt>
                <c:pt idx="2">
                  <c:v>5.2631578947368418E-2</c:v>
                </c:pt>
                <c:pt idx="3">
                  <c:v>0</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358631976"/>
        <c:axId val="358633936"/>
      </c:lineChart>
      <c:catAx>
        <c:axId val="358631976"/>
        <c:scaling>
          <c:orientation val="minMax"/>
        </c:scaling>
        <c:delete val="0"/>
        <c:axPos val="b"/>
        <c:numFmt formatCode="General" sourceLinked="0"/>
        <c:majorTickMark val="out"/>
        <c:minorTickMark val="none"/>
        <c:tickLblPos val="nextTo"/>
        <c:txPr>
          <a:bodyPr/>
          <a:lstStyle/>
          <a:p>
            <a:pPr>
              <a:defRPr lang="en-US"/>
            </a:pPr>
            <a:endParaRPr lang="en-US"/>
          </a:p>
        </c:txPr>
        <c:crossAx val="358633936"/>
        <c:crosses val="autoZero"/>
        <c:auto val="1"/>
        <c:lblAlgn val="ctr"/>
        <c:lblOffset val="100"/>
        <c:noMultiLvlLbl val="0"/>
      </c:catAx>
      <c:valAx>
        <c:axId val="3586339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86319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REGULATORY &amp; COMMUNITY SUPPORT</a:t>
            </a: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1</c:v>
                </c:pt>
                <c:pt idx="1">
                  <c:v>0</c:v>
                </c:pt>
                <c:pt idx="2">
                  <c:v>0</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REGULATORY &amp; COMMUNITY SUPPORT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0.94736842105263153</c:v>
                </c:pt>
                <c:pt idx="1">
                  <c:v>5.2631578947368418E-2</c:v>
                </c:pt>
                <c:pt idx="2">
                  <c:v>0</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REGULATORY &amp; COMMUNITY SUPPORT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0.94736842105263153</c:v>
                </c:pt>
                <c:pt idx="1">
                  <c:v>0</c:v>
                </c:pt>
                <c:pt idx="2">
                  <c:v>5.2631578947368418E-2</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REGULATORY &amp; COMMUNITY SUPPORT</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1</c:v>
                </c:pt>
                <c:pt idx="1">
                  <c:v>0</c:v>
                </c:pt>
                <c:pt idx="2">
                  <c:v>0</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0.96703296703296704</c:v>
                </c:pt>
                <c:pt idx="1">
                  <c:v>3.2967032967032968E-2</c:v>
                </c:pt>
                <c:pt idx="2">
                  <c:v>0</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VALUE FOR MONEY COUNCIL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6B7-4A38-A51C-3A27625D9AE4}"/>
              </c:ext>
            </c:extLst>
          </c:dPt>
          <c:dPt>
            <c:idx val="1"/>
            <c:bubble3D val="0"/>
            <c:spPr>
              <a:solidFill>
                <a:srgbClr val="FFC000"/>
              </a:solidFill>
            </c:spPr>
            <c:extLst>
              <c:ext xmlns:c16="http://schemas.microsoft.com/office/drawing/2014/chart" uri="{C3380CC4-5D6E-409C-BE32-E72D297353CC}">
                <c16:uniqueId val="{00000001-96B7-4A38-A51C-3A27625D9AE4}"/>
              </c:ext>
            </c:extLst>
          </c:dPt>
          <c:dPt>
            <c:idx val="2"/>
            <c:bubble3D val="0"/>
            <c:spPr>
              <a:solidFill>
                <a:srgbClr val="FF0000"/>
              </a:solidFill>
            </c:spPr>
            <c:extLst>
              <c:ext xmlns:c16="http://schemas.microsoft.com/office/drawing/2014/chart" uri="{C3380CC4-5D6E-409C-BE32-E72D297353CC}">
                <c16:uniqueId val="{00000002-96B7-4A38-A51C-3A27625D9AE4}"/>
              </c:ext>
            </c:extLst>
          </c:dPt>
          <c:cat>
            <c:strRef>
              <c:f>'2b. Charts by Priority'!$AY$23:$AY$25</c:f>
              <c:strCache>
                <c:ptCount val="3"/>
                <c:pt idx="0">
                  <c:v>Green</c:v>
                </c:pt>
                <c:pt idx="1">
                  <c:v>Amber</c:v>
                </c:pt>
                <c:pt idx="2">
                  <c:v>Red</c:v>
                </c:pt>
              </c:strCache>
            </c:strRef>
          </c:cat>
          <c:val>
            <c:numRef>
              <c:f>'2b. Charts by Priority'!$AZ$23:$AZ$25</c:f>
              <c:numCache>
                <c:formatCode>0.00%</c:formatCode>
                <c:ptCount val="3"/>
                <c:pt idx="0">
                  <c:v>0.96610169491525422</c:v>
                </c:pt>
                <c:pt idx="1">
                  <c:v>3.3898305084745763E-2</c:v>
                </c:pt>
                <c:pt idx="2">
                  <c:v>0</c:v>
                </c:pt>
              </c:numCache>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ENVIRONMENT AND HEALTH &amp; WELLBEING -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1</c:v>
                </c:pt>
                <c:pt idx="1">
                  <c:v>0</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COMMUNITY REGENERATION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F00D-4878-9064-9C519C9A2924}"/>
              </c:ext>
            </c:extLst>
          </c:dPt>
          <c:dPt>
            <c:idx val="1"/>
            <c:bubble3D val="0"/>
            <c:spPr>
              <a:solidFill>
                <a:srgbClr val="FFC000"/>
              </a:solidFill>
            </c:spPr>
            <c:extLst>
              <c:ext xmlns:c16="http://schemas.microsoft.com/office/drawing/2014/chart" uri="{C3380CC4-5D6E-409C-BE32-E72D297353CC}">
                <c16:uniqueId val="{00000001-F00D-4878-9064-9C519C9A2924}"/>
              </c:ext>
            </c:extLst>
          </c:dPt>
          <c:dPt>
            <c:idx val="2"/>
            <c:bubble3D val="0"/>
            <c:spPr>
              <a:solidFill>
                <a:srgbClr val="FF0000"/>
              </a:solidFill>
            </c:spPr>
            <c:extLst>
              <c:ext xmlns:c16="http://schemas.microsoft.com/office/drawing/2014/chart" uri="{C3380CC4-5D6E-409C-BE32-E72D297353CC}">
                <c16:uniqueId val="{00000002-F00D-4878-9064-9C519C9A2924}"/>
              </c:ext>
            </c:extLst>
          </c:dPt>
          <c:cat>
            <c:strRef>
              <c:f>'2b. Charts by Priority'!$AY$55:$AY$57</c:f>
              <c:strCache>
                <c:ptCount val="3"/>
                <c:pt idx="0">
                  <c:v>Green</c:v>
                </c:pt>
                <c:pt idx="1">
                  <c:v>Amber</c:v>
                </c:pt>
                <c:pt idx="2">
                  <c:v>Red</c:v>
                </c:pt>
              </c:strCache>
            </c:strRef>
          </c:cat>
          <c:val>
            <c:numRef>
              <c:f>'2b. Charts by Priority'!$AZ$55:$AZ$57</c:f>
              <c:numCache>
                <c:formatCode>0.00%</c:formatCode>
                <c:ptCount val="3"/>
                <c:pt idx="0">
                  <c:v>0.93333333333333335</c:v>
                </c:pt>
                <c:pt idx="1">
                  <c:v>6.6666666666666666E-2</c:v>
                </c:pt>
                <c:pt idx="2">
                  <c:v>0</c:v>
                </c:pt>
              </c:numCache>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0.95327102803738306</c:v>
                </c:pt>
                <c:pt idx="1">
                  <c:v>3.7383177570093455E-2</c:v>
                </c:pt>
                <c:pt idx="2">
                  <c:v>9.3457943925233638E-3</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21" Type="http://schemas.openxmlformats.org/officeDocument/2006/relationships/chart" Target="../charts/chart41.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5" Type="http://schemas.openxmlformats.org/officeDocument/2006/relationships/chart" Target="../charts/chart45.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24" Type="http://schemas.openxmlformats.org/officeDocument/2006/relationships/chart" Target="../charts/chart44.xml"/><Relationship Id="rId5" Type="http://schemas.openxmlformats.org/officeDocument/2006/relationships/chart" Target="../charts/chart25.xml"/><Relationship Id="rId15" Type="http://schemas.openxmlformats.org/officeDocument/2006/relationships/chart" Target="../charts/chart35.xml"/><Relationship Id="rId23" Type="http://schemas.openxmlformats.org/officeDocument/2006/relationships/chart" Target="../charts/chart43.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 Id="rId22"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15"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ebmapping.eaststaffsbc.gov.uk/map.html" TargetMode="External"/><Relationship Id="rId1" Type="http://schemas.openxmlformats.org/officeDocument/2006/relationships/hyperlink" Target="https://webmapping.eaststaffsbc.gov.uk/ma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6"/>
  <sheetViews>
    <sheetView tabSelected="1" zoomScale="70" zoomScaleNormal="70" workbookViewId="0">
      <pane xSplit="14" ySplit="2" topLeftCell="T114" activePane="bottomRight" state="frozen"/>
      <selection pane="topRight" activeCell="O1" sqref="O1"/>
      <selection pane="bottomLeft" activeCell="A3" sqref="A3"/>
      <selection pane="bottomRight" activeCell="T116" sqref="T116"/>
    </sheetView>
  </sheetViews>
  <sheetFormatPr defaultColWidth="9.33203125" defaultRowHeight="15.6"/>
  <cols>
    <col min="1" max="1" width="20.44140625" style="238" customWidth="1"/>
    <col min="2" max="2" width="14.6640625" style="239" customWidth="1"/>
    <col min="3" max="3" width="49.5546875" style="235" customWidth="1"/>
    <col min="4" max="4" width="50" style="236" customWidth="1"/>
    <col min="5" max="5" width="19.44140625" style="299" customWidth="1"/>
    <col min="6" max="6" width="51.33203125" style="280" hidden="1" customWidth="1"/>
    <col min="7" max="7" width="18.5546875" style="280" hidden="1" customWidth="1"/>
    <col min="8" max="8" width="18.5546875" style="239" hidden="1" customWidth="1"/>
    <col min="9" max="9" width="22.5546875" style="236" hidden="1" customWidth="1"/>
    <col min="10" max="10" width="56.33203125" style="236" hidden="1" customWidth="1"/>
    <col min="11" max="12" width="18.44140625" style="236" hidden="1" customWidth="1"/>
    <col min="13" max="13" width="18.5546875" style="236" hidden="1" customWidth="1"/>
    <col min="14" max="14" width="38.44140625" style="236" hidden="1" customWidth="1"/>
    <col min="15" max="15" width="57.6640625" style="236" customWidth="1"/>
    <col min="16" max="16" width="18.44140625" style="236" customWidth="1"/>
    <col min="17" max="18" width="18.5546875" style="236" customWidth="1"/>
    <col min="19" max="19" width="32.6640625" style="236" customWidth="1"/>
    <col min="20" max="20" width="62.6640625" style="289" customWidth="1"/>
    <col min="21" max="22" width="18.5546875" style="289" customWidth="1"/>
    <col min="23" max="23" width="49.33203125" style="289" customWidth="1"/>
    <col min="24" max="24" width="8.33203125" style="239" customWidth="1"/>
    <col min="25" max="25" width="19.5546875" style="235" customWidth="1"/>
    <col min="26" max="27" width="20.44140625" style="238" customWidth="1"/>
    <col min="28" max="30" width="19.5546875" style="235" customWidth="1"/>
    <col min="31" max="31" width="9.33203125" style="239" customWidth="1"/>
    <col min="32" max="32" width="18.33203125" style="240" customWidth="1"/>
    <col min="33" max="16384" width="9.33203125" style="240"/>
  </cols>
  <sheetData>
    <row r="1" spans="1:31" ht="27.75" customHeight="1">
      <c r="A1" s="234"/>
      <c r="B1" s="234" t="s">
        <v>589</v>
      </c>
      <c r="E1" s="290"/>
      <c r="F1" s="353" t="s">
        <v>248</v>
      </c>
      <c r="G1" s="353"/>
      <c r="H1" s="353"/>
      <c r="I1" s="353"/>
      <c r="J1" s="353" t="s">
        <v>251</v>
      </c>
      <c r="K1" s="353"/>
      <c r="L1" s="353"/>
      <c r="M1" s="353"/>
      <c r="N1" s="353"/>
      <c r="O1" s="354" t="s">
        <v>255</v>
      </c>
      <c r="P1" s="354"/>
      <c r="Q1" s="354"/>
      <c r="R1" s="354"/>
      <c r="S1" s="354"/>
      <c r="T1" s="355" t="s">
        <v>257</v>
      </c>
      <c r="U1" s="355"/>
      <c r="V1" s="355"/>
      <c r="W1" s="355"/>
      <c r="X1" s="237"/>
    </row>
    <row r="2" spans="1:31" s="249" customFormat="1" ht="103.5" customHeight="1" thickBot="1">
      <c r="A2" s="241" t="s">
        <v>37</v>
      </c>
      <c r="B2" s="242" t="s">
        <v>54</v>
      </c>
      <c r="C2" s="243" t="s">
        <v>0</v>
      </c>
      <c r="D2" s="244" t="s">
        <v>242</v>
      </c>
      <c r="E2" s="291" t="s">
        <v>50</v>
      </c>
      <c r="F2" s="318" t="s">
        <v>249</v>
      </c>
      <c r="G2" s="318" t="s">
        <v>51</v>
      </c>
      <c r="H2" s="318" t="s">
        <v>52</v>
      </c>
      <c r="I2" s="318" t="s">
        <v>53</v>
      </c>
      <c r="J2" s="318" t="s">
        <v>250</v>
      </c>
      <c r="K2" s="318" t="s">
        <v>252</v>
      </c>
      <c r="L2" s="318" t="s">
        <v>70</v>
      </c>
      <c r="M2" s="318" t="s">
        <v>71</v>
      </c>
      <c r="N2" s="318" t="s">
        <v>72</v>
      </c>
      <c r="O2" s="245" t="s">
        <v>253</v>
      </c>
      <c r="P2" s="245" t="s">
        <v>254</v>
      </c>
      <c r="Q2" s="245" t="s">
        <v>73</v>
      </c>
      <c r="R2" s="245" t="s">
        <v>74</v>
      </c>
      <c r="S2" s="245" t="s">
        <v>75</v>
      </c>
      <c r="T2" s="286" t="s">
        <v>256</v>
      </c>
      <c r="U2" s="286" t="s">
        <v>133</v>
      </c>
      <c r="V2" s="286" t="s">
        <v>134</v>
      </c>
      <c r="W2" s="286" t="s">
        <v>76</v>
      </c>
      <c r="X2" s="246" t="s">
        <v>31</v>
      </c>
      <c r="Y2" s="241" t="s">
        <v>25</v>
      </c>
      <c r="Z2" s="241" t="s">
        <v>36</v>
      </c>
      <c r="AA2" s="241" t="s">
        <v>110</v>
      </c>
      <c r="AB2" s="241" t="s">
        <v>22</v>
      </c>
      <c r="AC2" s="241" t="s">
        <v>1061</v>
      </c>
      <c r="AD2" s="247" t="s">
        <v>523</v>
      </c>
      <c r="AE2" s="248" t="s">
        <v>49</v>
      </c>
    </row>
    <row r="3" spans="1:31" ht="98.1" customHeight="1" thickBot="1">
      <c r="A3" s="250" t="s">
        <v>42</v>
      </c>
      <c r="B3" s="251" t="s">
        <v>262</v>
      </c>
      <c r="C3" s="252" t="s">
        <v>263</v>
      </c>
      <c r="D3" s="253" t="s">
        <v>264</v>
      </c>
      <c r="E3" s="292">
        <v>44317</v>
      </c>
      <c r="F3" s="254" t="s">
        <v>773</v>
      </c>
      <c r="G3" s="254"/>
      <c r="H3" s="255" t="s">
        <v>56</v>
      </c>
      <c r="I3" s="256"/>
      <c r="J3" s="231" t="s">
        <v>890</v>
      </c>
      <c r="K3" s="262"/>
      <c r="L3" s="265"/>
      <c r="M3" s="255" t="s">
        <v>56</v>
      </c>
      <c r="N3" s="263"/>
      <c r="O3" s="322" t="s">
        <v>1018</v>
      </c>
      <c r="P3" s="322"/>
      <c r="Q3" s="323"/>
      <c r="R3" s="255" t="s">
        <v>56</v>
      </c>
      <c r="S3" s="263"/>
      <c r="T3" s="326"/>
      <c r="U3" s="327"/>
      <c r="V3" s="328" t="s">
        <v>56</v>
      </c>
      <c r="W3" s="288"/>
      <c r="X3" s="266">
        <v>1</v>
      </c>
      <c r="Y3" s="258" t="s">
        <v>27</v>
      </c>
      <c r="Z3" s="259" t="s">
        <v>578</v>
      </c>
      <c r="AA3" s="258" t="s">
        <v>522</v>
      </c>
      <c r="AB3" s="258" t="s">
        <v>80</v>
      </c>
      <c r="AC3" s="258" t="s">
        <v>80</v>
      </c>
      <c r="AD3" s="260" t="s">
        <v>201</v>
      </c>
      <c r="AE3" s="261" t="s">
        <v>595</v>
      </c>
    </row>
    <row r="4" spans="1:31" ht="98.1" customHeight="1" thickBot="1">
      <c r="A4" s="250" t="s">
        <v>166</v>
      </c>
      <c r="B4" s="251" t="s">
        <v>265</v>
      </c>
      <c r="C4" s="252" t="s">
        <v>263</v>
      </c>
      <c r="D4" s="253" t="s">
        <v>266</v>
      </c>
      <c r="E4" s="292">
        <v>44317</v>
      </c>
      <c r="F4" s="254" t="s">
        <v>826</v>
      </c>
      <c r="G4" s="254"/>
      <c r="H4" s="255" t="s">
        <v>56</v>
      </c>
      <c r="I4" s="256"/>
      <c r="J4" s="231" t="s">
        <v>890</v>
      </c>
      <c r="K4" s="231"/>
      <c r="L4" s="230"/>
      <c r="M4" s="255" t="s">
        <v>56</v>
      </c>
      <c r="N4" s="263"/>
      <c r="O4" s="231" t="s">
        <v>1018</v>
      </c>
      <c r="P4" s="322"/>
      <c r="Q4" s="323"/>
      <c r="R4" s="255" t="s">
        <v>56</v>
      </c>
      <c r="S4" s="256"/>
      <c r="T4" s="329"/>
      <c r="U4" s="330"/>
      <c r="V4" s="328" t="s">
        <v>56</v>
      </c>
      <c r="W4" s="287"/>
      <c r="X4" s="257">
        <v>1</v>
      </c>
      <c r="Y4" s="258" t="s">
        <v>27</v>
      </c>
      <c r="Z4" s="259" t="s">
        <v>579</v>
      </c>
      <c r="AA4" s="258" t="s">
        <v>522</v>
      </c>
      <c r="AB4" s="258" t="s">
        <v>80</v>
      </c>
      <c r="AC4" s="258" t="s">
        <v>80</v>
      </c>
      <c r="AD4" s="260" t="s">
        <v>202</v>
      </c>
      <c r="AE4" s="261" t="s">
        <v>596</v>
      </c>
    </row>
    <row r="5" spans="1:31" ht="98.1" customHeight="1" thickBot="1">
      <c r="A5" s="250" t="s">
        <v>166</v>
      </c>
      <c r="B5" s="251" t="s">
        <v>267</v>
      </c>
      <c r="C5" s="252" t="s">
        <v>268</v>
      </c>
      <c r="D5" s="253" t="s">
        <v>269</v>
      </c>
      <c r="E5" s="292">
        <v>44621</v>
      </c>
      <c r="F5" s="254" t="s">
        <v>752</v>
      </c>
      <c r="G5" s="254"/>
      <c r="H5" s="255" t="s">
        <v>65</v>
      </c>
      <c r="I5" s="256"/>
      <c r="J5" s="302"/>
      <c r="K5" s="303"/>
      <c r="L5" s="302"/>
      <c r="M5" s="255" t="s">
        <v>65</v>
      </c>
      <c r="N5" s="263"/>
      <c r="O5" s="322"/>
      <c r="P5" s="322"/>
      <c r="Q5" s="323"/>
      <c r="R5" s="255" t="s">
        <v>65</v>
      </c>
      <c r="S5" s="263"/>
      <c r="T5" s="326" t="s">
        <v>1070</v>
      </c>
      <c r="U5" s="327"/>
      <c r="V5" s="328" t="s">
        <v>56</v>
      </c>
      <c r="W5" s="288" t="s">
        <v>1071</v>
      </c>
      <c r="X5" s="257">
        <v>4</v>
      </c>
      <c r="Y5" s="258" t="s">
        <v>27</v>
      </c>
      <c r="Z5" s="259" t="s">
        <v>579</v>
      </c>
      <c r="AA5" s="258" t="s">
        <v>522</v>
      </c>
      <c r="AB5" s="258" t="s">
        <v>80</v>
      </c>
      <c r="AC5" s="258" t="s">
        <v>80</v>
      </c>
      <c r="AD5" s="260" t="s">
        <v>203</v>
      </c>
      <c r="AE5" s="261" t="s">
        <v>597</v>
      </c>
    </row>
    <row r="6" spans="1:31" ht="98.1" customHeight="1" thickBot="1">
      <c r="A6" s="250" t="s">
        <v>42</v>
      </c>
      <c r="B6" s="251" t="s">
        <v>270</v>
      </c>
      <c r="C6" s="252" t="s">
        <v>271</v>
      </c>
      <c r="D6" s="253" t="s">
        <v>272</v>
      </c>
      <c r="E6" s="292">
        <v>44621</v>
      </c>
      <c r="F6" s="254" t="s">
        <v>810</v>
      </c>
      <c r="G6" s="254"/>
      <c r="H6" s="255" t="s">
        <v>65</v>
      </c>
      <c r="I6" s="256"/>
      <c r="J6" s="231" t="s">
        <v>848</v>
      </c>
      <c r="K6" s="231"/>
      <c r="L6" s="230"/>
      <c r="M6" s="255" t="s">
        <v>65</v>
      </c>
      <c r="N6" s="256"/>
      <c r="O6" s="231" t="s">
        <v>971</v>
      </c>
      <c r="P6" s="322" t="s">
        <v>992</v>
      </c>
      <c r="Q6" s="323" t="s">
        <v>973</v>
      </c>
      <c r="R6" s="255" t="s">
        <v>65</v>
      </c>
      <c r="S6" s="256" t="s">
        <v>972</v>
      </c>
      <c r="T6" s="329" t="s">
        <v>1151</v>
      </c>
      <c r="U6" s="330"/>
      <c r="V6" s="328" t="s">
        <v>56</v>
      </c>
      <c r="W6" s="287"/>
      <c r="X6" s="257">
        <v>4</v>
      </c>
      <c r="Y6" s="258" t="s">
        <v>26</v>
      </c>
      <c r="Z6" s="259" t="s">
        <v>165</v>
      </c>
      <c r="AA6" s="258" t="s">
        <v>522</v>
      </c>
      <c r="AB6" s="258" t="s">
        <v>1062</v>
      </c>
      <c r="AC6" s="258" t="s">
        <v>80</v>
      </c>
      <c r="AD6" s="260" t="s">
        <v>204</v>
      </c>
      <c r="AE6" s="261" t="s">
        <v>598</v>
      </c>
    </row>
    <row r="7" spans="1:31" ht="98.1" customHeight="1" thickBot="1">
      <c r="A7" s="250" t="s">
        <v>42</v>
      </c>
      <c r="B7" s="251" t="s">
        <v>273</v>
      </c>
      <c r="C7" s="252" t="s">
        <v>271</v>
      </c>
      <c r="D7" s="253" t="s">
        <v>274</v>
      </c>
      <c r="E7" s="292">
        <v>44440</v>
      </c>
      <c r="F7" s="267" t="s">
        <v>811</v>
      </c>
      <c r="G7" s="254"/>
      <c r="H7" s="255" t="s">
        <v>65</v>
      </c>
      <c r="I7" s="271"/>
      <c r="J7" s="231" t="s">
        <v>849</v>
      </c>
      <c r="K7" s="231"/>
      <c r="L7" s="230"/>
      <c r="M7" s="255" t="s">
        <v>56</v>
      </c>
      <c r="N7" s="256"/>
      <c r="O7" s="322" t="s">
        <v>1019</v>
      </c>
      <c r="P7" s="322"/>
      <c r="Q7" s="323"/>
      <c r="R7" s="255" t="s">
        <v>56</v>
      </c>
      <c r="S7" s="256"/>
      <c r="T7" s="329"/>
      <c r="U7" s="330"/>
      <c r="V7" s="328" t="s">
        <v>56</v>
      </c>
      <c r="W7" s="287"/>
      <c r="X7" s="257">
        <v>2</v>
      </c>
      <c r="Y7" s="258" t="s">
        <v>26</v>
      </c>
      <c r="Z7" s="259" t="s">
        <v>165</v>
      </c>
      <c r="AA7" s="258" t="s">
        <v>522</v>
      </c>
      <c r="AB7" s="258" t="s">
        <v>1062</v>
      </c>
      <c r="AC7" s="258" t="s">
        <v>80</v>
      </c>
      <c r="AD7" s="260" t="s">
        <v>205</v>
      </c>
      <c r="AE7" s="261" t="s">
        <v>599</v>
      </c>
    </row>
    <row r="8" spans="1:31" ht="98.1" customHeight="1" thickBot="1">
      <c r="A8" s="250" t="s">
        <v>42</v>
      </c>
      <c r="B8" s="251" t="s">
        <v>275</v>
      </c>
      <c r="C8" s="252" t="s">
        <v>271</v>
      </c>
      <c r="D8" s="253" t="s">
        <v>276</v>
      </c>
      <c r="E8" s="292">
        <v>44621</v>
      </c>
      <c r="F8" s="254" t="s">
        <v>833</v>
      </c>
      <c r="G8" s="254"/>
      <c r="H8" s="255" t="s">
        <v>65</v>
      </c>
      <c r="I8" s="256"/>
      <c r="J8" s="231" t="s">
        <v>850</v>
      </c>
      <c r="K8" s="231"/>
      <c r="L8" s="230"/>
      <c r="M8" s="255" t="s">
        <v>65</v>
      </c>
      <c r="N8" s="256"/>
      <c r="O8" s="348" t="s">
        <v>997</v>
      </c>
      <c r="P8" s="322"/>
      <c r="Q8" s="323"/>
      <c r="R8" s="255" t="s">
        <v>65</v>
      </c>
      <c r="S8" s="256"/>
      <c r="T8" s="329" t="s">
        <v>1098</v>
      </c>
      <c r="U8" s="330"/>
      <c r="V8" s="328" t="s">
        <v>56</v>
      </c>
      <c r="W8" s="287"/>
      <c r="X8" s="257">
        <v>4</v>
      </c>
      <c r="Y8" s="258" t="s">
        <v>26</v>
      </c>
      <c r="Z8" s="259" t="s">
        <v>165</v>
      </c>
      <c r="AA8" s="258" t="s">
        <v>522</v>
      </c>
      <c r="AB8" s="258" t="s">
        <v>1062</v>
      </c>
      <c r="AC8" s="258" t="s">
        <v>80</v>
      </c>
      <c r="AD8" s="260" t="s">
        <v>206</v>
      </c>
      <c r="AE8" s="261" t="s">
        <v>600</v>
      </c>
    </row>
    <row r="9" spans="1:31" ht="115.95" customHeight="1" thickBot="1">
      <c r="A9" s="250" t="s">
        <v>42</v>
      </c>
      <c r="B9" s="251" t="s">
        <v>277</v>
      </c>
      <c r="C9" s="252" t="s">
        <v>271</v>
      </c>
      <c r="D9" s="253" t="s">
        <v>278</v>
      </c>
      <c r="E9" s="292">
        <v>44440</v>
      </c>
      <c r="F9" s="254" t="s">
        <v>821</v>
      </c>
      <c r="G9" s="254"/>
      <c r="H9" s="255" t="s">
        <v>65</v>
      </c>
      <c r="I9" s="256"/>
      <c r="J9" s="231" t="s">
        <v>851</v>
      </c>
      <c r="K9" s="231"/>
      <c r="L9" s="230"/>
      <c r="M9" s="255" t="s">
        <v>56</v>
      </c>
      <c r="N9" s="256"/>
      <c r="O9" s="322" t="s">
        <v>1019</v>
      </c>
      <c r="P9" s="322"/>
      <c r="Q9" s="323"/>
      <c r="R9" s="255" t="s">
        <v>56</v>
      </c>
      <c r="S9" s="256"/>
      <c r="T9" s="329"/>
      <c r="U9" s="330"/>
      <c r="V9" s="328" t="s">
        <v>56</v>
      </c>
      <c r="W9" s="287"/>
      <c r="X9" s="257">
        <v>2</v>
      </c>
      <c r="Y9" s="258" t="s">
        <v>26</v>
      </c>
      <c r="Z9" s="259" t="s">
        <v>165</v>
      </c>
      <c r="AA9" s="258" t="s">
        <v>522</v>
      </c>
      <c r="AB9" s="258" t="s">
        <v>1062</v>
      </c>
      <c r="AC9" s="258" t="s">
        <v>80</v>
      </c>
      <c r="AD9" s="260" t="s">
        <v>207</v>
      </c>
      <c r="AE9" s="261" t="s">
        <v>601</v>
      </c>
    </row>
    <row r="10" spans="1:31" ht="98.1" customHeight="1" thickBot="1">
      <c r="A10" s="250" t="s">
        <v>42</v>
      </c>
      <c r="B10" s="251" t="s">
        <v>279</v>
      </c>
      <c r="C10" s="252" t="s">
        <v>280</v>
      </c>
      <c r="D10" s="253" t="s">
        <v>281</v>
      </c>
      <c r="E10" s="292">
        <v>44378</v>
      </c>
      <c r="F10" s="254" t="s">
        <v>817</v>
      </c>
      <c r="G10" s="254"/>
      <c r="H10" s="255" t="s">
        <v>56</v>
      </c>
      <c r="I10" s="271"/>
      <c r="J10" s="264" t="s">
        <v>890</v>
      </c>
      <c r="K10" s="230"/>
      <c r="L10" s="230"/>
      <c r="M10" s="255" t="s">
        <v>56</v>
      </c>
      <c r="N10" s="256"/>
      <c r="O10" s="262" t="s">
        <v>1018</v>
      </c>
      <c r="P10" s="322"/>
      <c r="Q10" s="323"/>
      <c r="R10" s="255" t="s">
        <v>56</v>
      </c>
      <c r="S10" s="256"/>
      <c r="T10" s="329"/>
      <c r="U10" s="330"/>
      <c r="V10" s="328" t="s">
        <v>56</v>
      </c>
      <c r="W10" s="287"/>
      <c r="X10" s="257">
        <v>2</v>
      </c>
      <c r="Y10" s="258" t="s">
        <v>26</v>
      </c>
      <c r="Z10" s="259" t="s">
        <v>165</v>
      </c>
      <c r="AA10" s="258" t="s">
        <v>522</v>
      </c>
      <c r="AB10" s="258" t="s">
        <v>1062</v>
      </c>
      <c r="AC10" s="258" t="s">
        <v>80</v>
      </c>
      <c r="AD10" s="260" t="s">
        <v>208</v>
      </c>
      <c r="AE10" s="261" t="s">
        <v>602</v>
      </c>
    </row>
    <row r="11" spans="1:31" ht="98.1" customHeight="1" thickBot="1">
      <c r="A11" s="250" t="s">
        <v>42</v>
      </c>
      <c r="B11" s="251" t="s">
        <v>282</v>
      </c>
      <c r="C11" s="252" t="s">
        <v>280</v>
      </c>
      <c r="D11" s="253" t="s">
        <v>283</v>
      </c>
      <c r="E11" s="292">
        <v>44317</v>
      </c>
      <c r="F11" s="254" t="s">
        <v>808</v>
      </c>
      <c r="G11" s="254"/>
      <c r="H11" s="255" t="s">
        <v>56</v>
      </c>
      <c r="I11" s="256"/>
      <c r="J11" s="304" t="s">
        <v>890</v>
      </c>
      <c r="K11" s="231"/>
      <c r="L11" s="230"/>
      <c r="M11" s="255" t="s">
        <v>56</v>
      </c>
      <c r="N11" s="256"/>
      <c r="O11" s="262" t="s">
        <v>1018</v>
      </c>
      <c r="P11" s="322"/>
      <c r="Q11" s="323"/>
      <c r="R11" s="255" t="s">
        <v>56</v>
      </c>
      <c r="S11" s="256"/>
      <c r="T11" s="329"/>
      <c r="U11" s="330"/>
      <c r="V11" s="328" t="s">
        <v>56</v>
      </c>
      <c r="W11" s="287"/>
      <c r="X11" s="257">
        <v>1</v>
      </c>
      <c r="Y11" s="258" t="s">
        <v>26</v>
      </c>
      <c r="Z11" s="259" t="s">
        <v>165</v>
      </c>
      <c r="AA11" s="258" t="s">
        <v>522</v>
      </c>
      <c r="AB11" s="258" t="s">
        <v>1062</v>
      </c>
      <c r="AC11" s="258" t="s">
        <v>80</v>
      </c>
      <c r="AD11" s="260" t="s">
        <v>209</v>
      </c>
      <c r="AE11" s="261" t="s">
        <v>603</v>
      </c>
    </row>
    <row r="12" spans="1:31" ht="98.1" customHeight="1" thickBot="1">
      <c r="A12" s="250" t="s">
        <v>42</v>
      </c>
      <c r="B12" s="251" t="s">
        <v>284</v>
      </c>
      <c r="C12" s="252" t="s">
        <v>280</v>
      </c>
      <c r="D12" s="253" t="s">
        <v>285</v>
      </c>
      <c r="E12" s="292">
        <v>44317</v>
      </c>
      <c r="F12" s="254" t="s">
        <v>809</v>
      </c>
      <c r="G12" s="254"/>
      <c r="H12" s="255" t="s">
        <v>56</v>
      </c>
      <c r="I12" s="256"/>
      <c r="J12" s="264" t="s">
        <v>890</v>
      </c>
      <c r="K12" s="262"/>
      <c r="L12" s="265"/>
      <c r="M12" s="255" t="s">
        <v>56</v>
      </c>
      <c r="N12" s="263"/>
      <c r="O12" s="262" t="s">
        <v>1018</v>
      </c>
      <c r="P12" s="322"/>
      <c r="Q12" s="323"/>
      <c r="R12" s="255" t="s">
        <v>56</v>
      </c>
      <c r="S12" s="263"/>
      <c r="T12" s="326"/>
      <c r="U12" s="327"/>
      <c r="V12" s="328" t="s">
        <v>56</v>
      </c>
      <c r="W12" s="288"/>
      <c r="X12" s="266">
        <v>1</v>
      </c>
      <c r="Y12" s="258" t="s">
        <v>26</v>
      </c>
      <c r="Z12" s="259" t="s">
        <v>165</v>
      </c>
      <c r="AA12" s="258" t="s">
        <v>522</v>
      </c>
      <c r="AB12" s="258" t="s">
        <v>1062</v>
      </c>
      <c r="AC12" s="258" t="s">
        <v>80</v>
      </c>
      <c r="AD12" s="260" t="s">
        <v>210</v>
      </c>
      <c r="AE12" s="261" t="s">
        <v>604</v>
      </c>
    </row>
    <row r="13" spans="1:31" ht="98.1" customHeight="1" thickBot="1">
      <c r="A13" s="250" t="s">
        <v>42</v>
      </c>
      <c r="B13" s="251" t="s">
        <v>286</v>
      </c>
      <c r="C13" s="252" t="s">
        <v>280</v>
      </c>
      <c r="D13" s="253" t="s">
        <v>287</v>
      </c>
      <c r="E13" s="292">
        <v>44531</v>
      </c>
      <c r="F13" s="254"/>
      <c r="G13" s="254"/>
      <c r="H13" s="255" t="s">
        <v>69</v>
      </c>
      <c r="I13" s="256"/>
      <c r="J13" s="262" t="s">
        <v>901</v>
      </c>
      <c r="K13" s="262"/>
      <c r="L13" s="265"/>
      <c r="M13" s="255" t="s">
        <v>65</v>
      </c>
      <c r="N13" s="263"/>
      <c r="O13" s="322" t="s">
        <v>1020</v>
      </c>
      <c r="P13" s="322"/>
      <c r="Q13" s="323"/>
      <c r="R13" s="255" t="s">
        <v>56</v>
      </c>
      <c r="S13" s="263"/>
      <c r="T13" s="326"/>
      <c r="U13" s="327"/>
      <c r="V13" s="328" t="s">
        <v>56</v>
      </c>
      <c r="W13" s="288"/>
      <c r="X13" s="266">
        <v>3</v>
      </c>
      <c r="Y13" s="258" t="s">
        <v>26</v>
      </c>
      <c r="Z13" s="259" t="s">
        <v>165</v>
      </c>
      <c r="AA13" s="258" t="s">
        <v>522</v>
      </c>
      <c r="AB13" s="258" t="s">
        <v>1062</v>
      </c>
      <c r="AC13" s="258" t="s">
        <v>80</v>
      </c>
      <c r="AD13" s="260" t="s">
        <v>211</v>
      </c>
      <c r="AE13" s="261" t="s">
        <v>605</v>
      </c>
    </row>
    <row r="14" spans="1:31" ht="119.7" customHeight="1" thickBot="1">
      <c r="A14" s="250" t="s">
        <v>42</v>
      </c>
      <c r="B14" s="251" t="s">
        <v>288</v>
      </c>
      <c r="C14" s="252" t="s">
        <v>153</v>
      </c>
      <c r="D14" s="253" t="s">
        <v>289</v>
      </c>
      <c r="E14" s="292">
        <v>44621</v>
      </c>
      <c r="F14" s="254"/>
      <c r="G14" s="254"/>
      <c r="H14" s="255" t="s">
        <v>69</v>
      </c>
      <c r="I14" s="256"/>
      <c r="J14" s="262" t="s">
        <v>891</v>
      </c>
      <c r="K14" s="262"/>
      <c r="L14" s="265"/>
      <c r="M14" s="255" t="s">
        <v>65</v>
      </c>
      <c r="N14" s="263"/>
      <c r="O14" s="322" t="s">
        <v>994</v>
      </c>
      <c r="P14" s="322"/>
      <c r="Q14" s="323"/>
      <c r="R14" s="255" t="s">
        <v>56</v>
      </c>
      <c r="S14" s="263" t="s">
        <v>993</v>
      </c>
      <c r="T14" s="326" t="s">
        <v>1113</v>
      </c>
      <c r="U14" s="327"/>
      <c r="V14" s="328" t="s">
        <v>56</v>
      </c>
      <c r="W14" s="288"/>
      <c r="X14" s="266">
        <v>4</v>
      </c>
      <c r="Y14" s="258" t="s">
        <v>27</v>
      </c>
      <c r="Z14" s="259" t="s">
        <v>578</v>
      </c>
      <c r="AA14" s="258" t="s">
        <v>522</v>
      </c>
      <c r="AB14" s="258" t="s">
        <v>80</v>
      </c>
      <c r="AC14" s="258" t="s">
        <v>80</v>
      </c>
      <c r="AD14" s="260" t="s">
        <v>212</v>
      </c>
      <c r="AE14" s="261" t="s">
        <v>606</v>
      </c>
    </row>
    <row r="15" spans="1:31" ht="98.1" customHeight="1" thickBot="1">
      <c r="A15" s="250" t="s">
        <v>42</v>
      </c>
      <c r="B15" s="251" t="s">
        <v>290</v>
      </c>
      <c r="C15" s="252" t="s">
        <v>152</v>
      </c>
      <c r="D15" s="253" t="s">
        <v>291</v>
      </c>
      <c r="E15" s="292">
        <v>44440</v>
      </c>
      <c r="F15" s="254" t="s">
        <v>779</v>
      </c>
      <c r="G15" s="254"/>
      <c r="H15" s="255" t="s">
        <v>65</v>
      </c>
      <c r="I15" s="256"/>
      <c r="J15" s="262" t="s">
        <v>902</v>
      </c>
      <c r="K15" s="262"/>
      <c r="L15" s="265"/>
      <c r="M15" s="255" t="s">
        <v>56</v>
      </c>
      <c r="N15" s="263" t="s">
        <v>903</v>
      </c>
      <c r="O15" s="262" t="s">
        <v>1019</v>
      </c>
      <c r="P15" s="322"/>
      <c r="Q15" s="323"/>
      <c r="R15" s="255" t="s">
        <v>56</v>
      </c>
      <c r="S15" s="263"/>
      <c r="T15" s="326"/>
      <c r="U15" s="327"/>
      <c r="V15" s="328" t="s">
        <v>56</v>
      </c>
      <c r="W15" s="288"/>
      <c r="X15" s="266">
        <v>2</v>
      </c>
      <c r="Y15" s="258" t="s">
        <v>26</v>
      </c>
      <c r="Z15" s="259" t="s">
        <v>578</v>
      </c>
      <c r="AA15" s="258" t="s">
        <v>522</v>
      </c>
      <c r="AB15" s="258" t="s">
        <v>80</v>
      </c>
      <c r="AC15" s="258" t="s">
        <v>80</v>
      </c>
      <c r="AD15" s="260" t="s">
        <v>213</v>
      </c>
      <c r="AE15" s="261" t="s">
        <v>607</v>
      </c>
    </row>
    <row r="16" spans="1:31" ht="98.1" customHeight="1" thickBot="1">
      <c r="A16" s="250" t="s">
        <v>39</v>
      </c>
      <c r="B16" s="251" t="s">
        <v>292</v>
      </c>
      <c r="C16" s="252" t="s">
        <v>293</v>
      </c>
      <c r="D16" s="253" t="s">
        <v>294</v>
      </c>
      <c r="E16" s="292">
        <v>44531</v>
      </c>
      <c r="F16" s="254"/>
      <c r="G16" s="254"/>
      <c r="H16" s="255" t="s">
        <v>69</v>
      </c>
      <c r="I16" s="256"/>
      <c r="J16" s="264"/>
      <c r="K16" s="230"/>
      <c r="L16" s="230"/>
      <c r="M16" s="255" t="s">
        <v>69</v>
      </c>
      <c r="N16" s="263"/>
      <c r="O16" s="322" t="s">
        <v>1021</v>
      </c>
      <c r="P16" s="322"/>
      <c r="Q16" s="323"/>
      <c r="R16" s="255" t="s">
        <v>56</v>
      </c>
      <c r="S16" s="263"/>
      <c r="T16" s="326"/>
      <c r="U16" s="327"/>
      <c r="V16" s="328" t="s">
        <v>56</v>
      </c>
      <c r="W16" s="288"/>
      <c r="X16" s="266">
        <v>3</v>
      </c>
      <c r="Y16" s="258" t="s">
        <v>26</v>
      </c>
      <c r="Z16" s="259" t="s">
        <v>38</v>
      </c>
      <c r="AA16" s="258" t="s">
        <v>522</v>
      </c>
      <c r="AB16" s="258" t="s">
        <v>1062</v>
      </c>
      <c r="AC16" s="258" t="s">
        <v>80</v>
      </c>
      <c r="AD16" s="260" t="s">
        <v>214</v>
      </c>
      <c r="AE16" s="261" t="s">
        <v>608</v>
      </c>
    </row>
    <row r="17" spans="1:31" ht="98.1" customHeight="1" thickBot="1">
      <c r="A17" s="250" t="s">
        <v>39</v>
      </c>
      <c r="B17" s="251" t="s">
        <v>295</v>
      </c>
      <c r="C17" s="252" t="s">
        <v>296</v>
      </c>
      <c r="D17" s="253" t="s">
        <v>297</v>
      </c>
      <c r="E17" s="292">
        <v>44621</v>
      </c>
      <c r="F17" s="254" t="s">
        <v>767</v>
      </c>
      <c r="G17" s="254"/>
      <c r="H17" s="255" t="s">
        <v>65</v>
      </c>
      <c r="I17" s="256"/>
      <c r="J17" s="265"/>
      <c r="K17" s="262"/>
      <c r="L17" s="265"/>
      <c r="M17" s="255" t="s">
        <v>65</v>
      </c>
      <c r="N17" s="263"/>
      <c r="O17" s="322" t="s">
        <v>1022</v>
      </c>
      <c r="P17" s="322"/>
      <c r="Q17" s="323"/>
      <c r="R17" s="255" t="s">
        <v>65</v>
      </c>
      <c r="S17" s="263"/>
      <c r="T17" s="331" t="s">
        <v>1134</v>
      </c>
      <c r="U17" s="327"/>
      <c r="V17" s="328" t="s">
        <v>56</v>
      </c>
      <c r="W17" s="288"/>
      <c r="X17" s="269">
        <v>4</v>
      </c>
      <c r="Y17" s="258" t="s">
        <v>26</v>
      </c>
      <c r="Z17" s="259" t="s">
        <v>38</v>
      </c>
      <c r="AA17" s="258" t="s">
        <v>522</v>
      </c>
      <c r="AB17" s="258" t="s">
        <v>1062</v>
      </c>
      <c r="AC17" s="258" t="s">
        <v>80</v>
      </c>
      <c r="AD17" s="260" t="s">
        <v>215</v>
      </c>
      <c r="AE17" s="261" t="s">
        <v>609</v>
      </c>
    </row>
    <row r="18" spans="1:31" ht="98.1" customHeight="1" thickBot="1">
      <c r="A18" s="250" t="s">
        <v>39</v>
      </c>
      <c r="B18" s="251" t="s">
        <v>298</v>
      </c>
      <c r="C18" s="270" t="s">
        <v>296</v>
      </c>
      <c r="D18" s="253" t="s">
        <v>299</v>
      </c>
      <c r="E18" s="293">
        <v>44621</v>
      </c>
      <c r="F18" s="254" t="s">
        <v>766</v>
      </c>
      <c r="G18" s="254"/>
      <c r="H18" s="255" t="s">
        <v>65</v>
      </c>
      <c r="I18" s="256"/>
      <c r="J18" s="265"/>
      <c r="K18" s="262"/>
      <c r="L18" s="265"/>
      <c r="M18" s="255" t="s">
        <v>65</v>
      </c>
      <c r="N18" s="263"/>
      <c r="O18" s="322" t="s">
        <v>1023</v>
      </c>
      <c r="P18" s="322"/>
      <c r="Q18" s="323"/>
      <c r="R18" s="255" t="s">
        <v>65</v>
      </c>
      <c r="S18" s="263"/>
      <c r="T18" s="326" t="s">
        <v>1135</v>
      </c>
      <c r="U18" s="327"/>
      <c r="V18" s="328" t="s">
        <v>56</v>
      </c>
      <c r="W18" s="288"/>
      <c r="X18" s="269">
        <v>4</v>
      </c>
      <c r="Y18" s="258" t="s">
        <v>26</v>
      </c>
      <c r="Z18" s="259" t="s">
        <v>38</v>
      </c>
      <c r="AA18" s="258" t="s">
        <v>522</v>
      </c>
      <c r="AB18" s="258" t="s">
        <v>1062</v>
      </c>
      <c r="AC18" s="258" t="s">
        <v>80</v>
      </c>
      <c r="AD18" s="260" t="s">
        <v>216</v>
      </c>
      <c r="AE18" s="261" t="s">
        <v>610</v>
      </c>
    </row>
    <row r="19" spans="1:31" ht="128.4" customHeight="1" thickBot="1">
      <c r="A19" s="250" t="s">
        <v>42</v>
      </c>
      <c r="B19" s="251" t="s">
        <v>300</v>
      </c>
      <c r="C19" s="270" t="s">
        <v>301</v>
      </c>
      <c r="D19" s="253" t="s">
        <v>302</v>
      </c>
      <c r="E19" s="292">
        <v>44531</v>
      </c>
      <c r="F19" s="254" t="s">
        <v>774</v>
      </c>
      <c r="G19" s="254"/>
      <c r="H19" s="255" t="s">
        <v>65</v>
      </c>
      <c r="I19" s="256"/>
      <c r="J19" s="265" t="s">
        <v>892</v>
      </c>
      <c r="K19" s="262"/>
      <c r="L19" s="265"/>
      <c r="M19" s="255" t="s">
        <v>65</v>
      </c>
      <c r="N19" s="263"/>
      <c r="O19" s="323" t="s">
        <v>1024</v>
      </c>
      <c r="P19" s="322"/>
      <c r="Q19" s="323"/>
      <c r="R19" s="255" t="s">
        <v>56</v>
      </c>
      <c r="S19" s="263"/>
      <c r="T19" s="326"/>
      <c r="U19" s="327"/>
      <c r="V19" s="328" t="s">
        <v>56</v>
      </c>
      <c r="W19" s="288"/>
      <c r="X19" s="266">
        <v>3</v>
      </c>
      <c r="Y19" s="258" t="s">
        <v>26</v>
      </c>
      <c r="Z19" s="259" t="s">
        <v>578</v>
      </c>
      <c r="AA19" s="258" t="s">
        <v>522</v>
      </c>
      <c r="AB19" s="258" t="s">
        <v>80</v>
      </c>
      <c r="AC19" s="258" t="s">
        <v>80</v>
      </c>
      <c r="AD19" s="260" t="s">
        <v>217</v>
      </c>
      <c r="AE19" s="261" t="s">
        <v>611</v>
      </c>
    </row>
    <row r="20" spans="1:31" ht="98.1" customHeight="1" thickBot="1">
      <c r="A20" s="250" t="s">
        <v>40</v>
      </c>
      <c r="B20" s="251" t="s">
        <v>303</v>
      </c>
      <c r="C20" s="270" t="s">
        <v>4</v>
      </c>
      <c r="D20" s="253" t="s">
        <v>5</v>
      </c>
      <c r="E20" s="293">
        <v>44621</v>
      </c>
      <c r="F20" s="254" t="s">
        <v>757</v>
      </c>
      <c r="G20" s="254" t="s">
        <v>126</v>
      </c>
      <c r="H20" s="255" t="s">
        <v>65</v>
      </c>
      <c r="I20" s="256"/>
      <c r="J20" s="265" t="s">
        <v>905</v>
      </c>
      <c r="K20" s="262"/>
      <c r="L20" s="265"/>
      <c r="M20" s="255" t="s">
        <v>65</v>
      </c>
      <c r="N20" s="305"/>
      <c r="O20" s="323" t="s">
        <v>1006</v>
      </c>
      <c r="P20" s="322"/>
      <c r="Q20" s="323"/>
      <c r="R20" s="255" t="s">
        <v>65</v>
      </c>
      <c r="S20" s="263"/>
      <c r="T20" s="331" t="s">
        <v>1136</v>
      </c>
      <c r="U20" s="327"/>
      <c r="V20" s="328" t="s">
        <v>56</v>
      </c>
      <c r="W20" s="288"/>
      <c r="X20" s="266">
        <v>4</v>
      </c>
      <c r="Y20" s="258" t="s">
        <v>26</v>
      </c>
      <c r="Z20" s="259" t="s">
        <v>164</v>
      </c>
      <c r="AA20" s="258" t="s">
        <v>522</v>
      </c>
      <c r="AB20" s="258" t="s">
        <v>1062</v>
      </c>
      <c r="AC20" s="258" t="s">
        <v>80</v>
      </c>
      <c r="AD20" s="260" t="s">
        <v>524</v>
      </c>
      <c r="AE20" s="261" t="s">
        <v>612</v>
      </c>
    </row>
    <row r="21" spans="1:31" ht="132" customHeight="1" thickBot="1">
      <c r="A21" s="250" t="s">
        <v>40</v>
      </c>
      <c r="B21" s="251" t="s">
        <v>304</v>
      </c>
      <c r="C21" s="252" t="s">
        <v>305</v>
      </c>
      <c r="D21" s="253" t="s">
        <v>2</v>
      </c>
      <c r="E21" s="293">
        <v>44593</v>
      </c>
      <c r="F21" s="254"/>
      <c r="G21" s="254"/>
      <c r="H21" s="255" t="s">
        <v>69</v>
      </c>
      <c r="I21" s="256"/>
      <c r="J21" s="265" t="s">
        <v>889</v>
      </c>
      <c r="K21" s="262"/>
      <c r="L21" s="265"/>
      <c r="M21" s="255" t="s">
        <v>65</v>
      </c>
      <c r="N21" s="263"/>
      <c r="O21" s="323" t="s">
        <v>939</v>
      </c>
      <c r="P21" s="322"/>
      <c r="Q21" s="323"/>
      <c r="R21" s="255" t="s">
        <v>65</v>
      </c>
      <c r="S21" s="263"/>
      <c r="T21" s="326" t="s">
        <v>1150</v>
      </c>
      <c r="U21" s="327"/>
      <c r="V21" s="328" t="s">
        <v>56</v>
      </c>
      <c r="W21" s="288"/>
      <c r="X21" s="257">
        <v>4</v>
      </c>
      <c r="Y21" s="258" t="s">
        <v>26</v>
      </c>
      <c r="Z21" s="259" t="s">
        <v>164</v>
      </c>
      <c r="AA21" s="258" t="s">
        <v>522</v>
      </c>
      <c r="AB21" s="258" t="s">
        <v>1062</v>
      </c>
      <c r="AC21" s="258" t="s">
        <v>80</v>
      </c>
      <c r="AD21" s="260" t="s">
        <v>167</v>
      </c>
      <c r="AE21" s="261" t="s">
        <v>613</v>
      </c>
    </row>
    <row r="22" spans="1:31" ht="98.1" customHeight="1" thickBot="1">
      <c r="A22" s="250" t="s">
        <v>40</v>
      </c>
      <c r="B22" s="251" t="s">
        <v>306</v>
      </c>
      <c r="C22" s="252" t="s">
        <v>3</v>
      </c>
      <c r="D22" s="253" t="s">
        <v>151</v>
      </c>
      <c r="E22" s="293" t="s">
        <v>307</v>
      </c>
      <c r="F22" s="254" t="s">
        <v>758</v>
      </c>
      <c r="G22" s="254" t="s">
        <v>126</v>
      </c>
      <c r="H22" s="255" t="s">
        <v>65</v>
      </c>
      <c r="I22" s="256"/>
      <c r="J22" s="231" t="s">
        <v>906</v>
      </c>
      <c r="K22" s="231"/>
      <c r="L22" s="230"/>
      <c r="M22" s="255" t="s">
        <v>56</v>
      </c>
      <c r="N22" s="256"/>
      <c r="O22" s="322"/>
      <c r="P22" s="322"/>
      <c r="Q22" s="323"/>
      <c r="R22" s="255" t="s">
        <v>56</v>
      </c>
      <c r="S22" s="256"/>
      <c r="T22" s="329"/>
      <c r="U22" s="330"/>
      <c r="V22" s="328" t="s">
        <v>56</v>
      </c>
      <c r="W22" s="287"/>
      <c r="X22" s="257"/>
      <c r="Y22" s="258" t="s">
        <v>26</v>
      </c>
      <c r="Z22" s="259" t="s">
        <v>164</v>
      </c>
      <c r="AA22" s="258" t="s">
        <v>522</v>
      </c>
      <c r="AB22" s="258" t="s">
        <v>1062</v>
      </c>
      <c r="AC22" s="258" t="s">
        <v>80</v>
      </c>
      <c r="AD22" s="260" t="s">
        <v>168</v>
      </c>
      <c r="AE22" s="261" t="s">
        <v>614</v>
      </c>
    </row>
    <row r="23" spans="1:31" ht="187.95" customHeight="1" thickBot="1">
      <c r="A23" s="250" t="s">
        <v>40</v>
      </c>
      <c r="B23" s="251" t="s">
        <v>308</v>
      </c>
      <c r="C23" s="252" t="s">
        <v>148</v>
      </c>
      <c r="D23" s="253" t="s">
        <v>149</v>
      </c>
      <c r="E23" s="293">
        <v>44621</v>
      </c>
      <c r="F23" s="267"/>
      <c r="G23" s="254"/>
      <c r="H23" s="255" t="s">
        <v>69</v>
      </c>
      <c r="I23" s="256"/>
      <c r="J23" s="345"/>
      <c r="K23" s="231"/>
      <c r="L23" s="230"/>
      <c r="M23" s="255" t="s">
        <v>69</v>
      </c>
      <c r="N23" s="256"/>
      <c r="O23" s="323" t="s">
        <v>1060</v>
      </c>
      <c r="P23" s="322"/>
      <c r="Q23" s="323"/>
      <c r="R23" s="255" t="s">
        <v>60</v>
      </c>
      <c r="S23" s="256"/>
      <c r="T23" s="329" t="s">
        <v>1066</v>
      </c>
      <c r="U23" s="330"/>
      <c r="V23" s="328" t="s">
        <v>64</v>
      </c>
      <c r="W23" s="287"/>
      <c r="X23" s="257">
        <v>4</v>
      </c>
      <c r="Y23" s="258" t="s">
        <v>26</v>
      </c>
      <c r="Z23" s="259" t="s">
        <v>164</v>
      </c>
      <c r="AA23" s="258" t="s">
        <v>522</v>
      </c>
      <c r="AB23" s="258" t="s">
        <v>1062</v>
      </c>
      <c r="AC23" s="258" t="s">
        <v>80</v>
      </c>
      <c r="AD23" s="260" t="s">
        <v>169</v>
      </c>
      <c r="AE23" s="261" t="s">
        <v>615</v>
      </c>
    </row>
    <row r="24" spans="1:31" ht="190.95" customHeight="1" thickBot="1">
      <c r="A24" s="250" t="s">
        <v>40</v>
      </c>
      <c r="B24" s="251" t="s">
        <v>309</v>
      </c>
      <c r="C24" s="252" t="s">
        <v>148</v>
      </c>
      <c r="D24" s="253" t="s">
        <v>150</v>
      </c>
      <c r="E24" s="292">
        <v>44621</v>
      </c>
      <c r="F24" s="267"/>
      <c r="G24" s="254"/>
      <c r="H24" s="255" t="s">
        <v>69</v>
      </c>
      <c r="I24" s="271"/>
      <c r="J24" s="231"/>
      <c r="K24" s="231"/>
      <c r="L24" s="230"/>
      <c r="M24" s="255" t="s">
        <v>69</v>
      </c>
      <c r="N24" s="256"/>
      <c r="O24" s="322" t="s">
        <v>1060</v>
      </c>
      <c r="P24" s="322"/>
      <c r="Q24" s="323"/>
      <c r="R24" s="255" t="s">
        <v>60</v>
      </c>
      <c r="S24" s="256"/>
      <c r="T24" s="329" t="s">
        <v>1066</v>
      </c>
      <c r="U24" s="330"/>
      <c r="V24" s="328" t="s">
        <v>64</v>
      </c>
      <c r="W24" s="287"/>
      <c r="X24" s="257">
        <v>4</v>
      </c>
      <c r="Y24" s="258" t="s">
        <v>26</v>
      </c>
      <c r="Z24" s="259" t="s">
        <v>164</v>
      </c>
      <c r="AA24" s="258" t="s">
        <v>522</v>
      </c>
      <c r="AB24" s="258" t="s">
        <v>1062</v>
      </c>
      <c r="AC24" s="258" t="s">
        <v>80</v>
      </c>
      <c r="AD24" s="260" t="s">
        <v>170</v>
      </c>
      <c r="AE24" s="261" t="s">
        <v>616</v>
      </c>
    </row>
    <row r="25" spans="1:31" ht="98.1" customHeight="1" thickBot="1">
      <c r="A25" s="250" t="s">
        <v>41</v>
      </c>
      <c r="B25" s="251" t="s">
        <v>310</v>
      </c>
      <c r="C25" s="252" t="s">
        <v>6</v>
      </c>
      <c r="D25" s="253" t="s">
        <v>736</v>
      </c>
      <c r="E25" s="292"/>
      <c r="F25" s="267" t="s">
        <v>793</v>
      </c>
      <c r="G25" s="254">
        <v>2.7</v>
      </c>
      <c r="H25" s="255" t="s">
        <v>65</v>
      </c>
      <c r="I25" s="256"/>
      <c r="J25" s="231" t="s">
        <v>928</v>
      </c>
      <c r="K25" s="231"/>
      <c r="L25" s="230"/>
      <c r="M25" s="255" t="s">
        <v>65</v>
      </c>
      <c r="N25" s="256"/>
      <c r="O25" s="322" t="s">
        <v>1137</v>
      </c>
      <c r="P25" s="322" t="s">
        <v>1003</v>
      </c>
      <c r="Q25" s="323" t="s">
        <v>1011</v>
      </c>
      <c r="R25" s="255" t="s">
        <v>60</v>
      </c>
      <c r="S25" s="256"/>
      <c r="T25" s="329" t="s">
        <v>1116</v>
      </c>
      <c r="U25" s="338" t="s">
        <v>1115</v>
      </c>
      <c r="V25" s="328" t="s">
        <v>60</v>
      </c>
      <c r="W25" s="287"/>
      <c r="X25" s="266"/>
      <c r="Y25" s="258" t="s">
        <v>27</v>
      </c>
      <c r="Z25" s="259" t="s">
        <v>580</v>
      </c>
      <c r="AA25" s="258" t="s">
        <v>522</v>
      </c>
      <c r="AB25" s="258" t="s">
        <v>80</v>
      </c>
      <c r="AC25" s="258" t="s">
        <v>80</v>
      </c>
      <c r="AD25" s="260" t="s">
        <v>171</v>
      </c>
      <c r="AE25" s="261" t="s">
        <v>617</v>
      </c>
    </row>
    <row r="26" spans="1:31" ht="98.1" customHeight="1" thickBot="1">
      <c r="A26" s="250" t="s">
        <v>41</v>
      </c>
      <c r="B26" s="251" t="s">
        <v>311</v>
      </c>
      <c r="C26" s="252" t="s">
        <v>312</v>
      </c>
      <c r="D26" s="253" t="s">
        <v>313</v>
      </c>
      <c r="E26" s="292"/>
      <c r="F26" s="254" t="s">
        <v>764</v>
      </c>
      <c r="G26" s="254" t="s">
        <v>765</v>
      </c>
      <c r="H26" s="255" t="s">
        <v>65</v>
      </c>
      <c r="I26" s="256"/>
      <c r="J26" s="231" t="s">
        <v>856</v>
      </c>
      <c r="K26" s="306" t="s">
        <v>857</v>
      </c>
      <c r="L26" s="230" t="s">
        <v>858</v>
      </c>
      <c r="M26" s="255" t="s">
        <v>65</v>
      </c>
      <c r="N26" s="256"/>
      <c r="O26" s="322" t="s">
        <v>937</v>
      </c>
      <c r="P26" s="322" t="s">
        <v>857</v>
      </c>
      <c r="Q26" s="323" t="s">
        <v>937</v>
      </c>
      <c r="R26" s="255" t="s">
        <v>65</v>
      </c>
      <c r="S26" s="256" t="s">
        <v>938</v>
      </c>
      <c r="T26" s="329" t="s">
        <v>937</v>
      </c>
      <c r="U26" s="338" t="s">
        <v>937</v>
      </c>
      <c r="V26" s="328" t="s">
        <v>56</v>
      </c>
      <c r="W26" s="287"/>
      <c r="X26" s="257"/>
      <c r="Y26" s="258" t="s">
        <v>27</v>
      </c>
      <c r="Z26" s="259" t="s">
        <v>580</v>
      </c>
      <c r="AA26" s="258" t="s">
        <v>522</v>
      </c>
      <c r="AB26" s="258" t="s">
        <v>80</v>
      </c>
      <c r="AC26" s="258" t="s">
        <v>80</v>
      </c>
      <c r="AD26" s="260" t="s">
        <v>172</v>
      </c>
      <c r="AE26" s="261" t="s">
        <v>618</v>
      </c>
    </row>
    <row r="27" spans="1:31" ht="98.1" customHeight="1" thickBot="1">
      <c r="A27" s="250" t="s">
        <v>42</v>
      </c>
      <c r="B27" s="251" t="s">
        <v>314</v>
      </c>
      <c r="C27" s="252" t="s">
        <v>155</v>
      </c>
      <c r="D27" s="253" t="s">
        <v>156</v>
      </c>
      <c r="E27" s="292">
        <v>44621</v>
      </c>
      <c r="F27" s="254" t="s">
        <v>775</v>
      </c>
      <c r="G27" s="254"/>
      <c r="H27" s="255" t="s">
        <v>65</v>
      </c>
      <c r="I27" s="271"/>
      <c r="J27" s="268" t="s">
        <v>893</v>
      </c>
      <c r="K27" s="231"/>
      <c r="L27" s="230"/>
      <c r="M27" s="255" t="s">
        <v>65</v>
      </c>
      <c r="N27" s="256"/>
      <c r="O27" s="268" t="s">
        <v>968</v>
      </c>
      <c r="P27" s="322"/>
      <c r="Q27" s="323"/>
      <c r="R27" s="255" t="s">
        <v>65</v>
      </c>
      <c r="S27" s="256"/>
      <c r="T27" s="268" t="s">
        <v>1096</v>
      </c>
      <c r="U27" s="330"/>
      <c r="V27" s="328" t="s">
        <v>56</v>
      </c>
      <c r="W27" s="287"/>
      <c r="X27" s="257">
        <v>4</v>
      </c>
      <c r="Y27" s="258" t="s">
        <v>28</v>
      </c>
      <c r="Z27" s="259" t="s">
        <v>578</v>
      </c>
      <c r="AA27" s="258" t="s">
        <v>522</v>
      </c>
      <c r="AB27" s="258" t="s">
        <v>244</v>
      </c>
      <c r="AC27" s="258" t="s">
        <v>244</v>
      </c>
      <c r="AD27" s="260" t="s">
        <v>525</v>
      </c>
      <c r="AE27" s="261" t="s">
        <v>619</v>
      </c>
    </row>
    <row r="28" spans="1:31" ht="222" customHeight="1" thickBot="1">
      <c r="A28" s="250" t="s">
        <v>42</v>
      </c>
      <c r="B28" s="251" t="s">
        <v>315</v>
      </c>
      <c r="C28" s="252" t="s">
        <v>157</v>
      </c>
      <c r="D28" s="253" t="s">
        <v>316</v>
      </c>
      <c r="E28" s="292">
        <v>44409</v>
      </c>
      <c r="F28" s="254" t="s">
        <v>776</v>
      </c>
      <c r="G28" s="254"/>
      <c r="H28" s="255" t="s">
        <v>66</v>
      </c>
      <c r="I28" s="256" t="s">
        <v>822</v>
      </c>
      <c r="J28" s="230" t="s">
        <v>898</v>
      </c>
      <c r="K28" s="231"/>
      <c r="L28" s="230"/>
      <c r="M28" s="255" t="s">
        <v>67</v>
      </c>
      <c r="N28" s="256" t="s">
        <v>895</v>
      </c>
      <c r="O28" s="322" t="s">
        <v>1057</v>
      </c>
      <c r="P28" s="322"/>
      <c r="Q28" s="323"/>
      <c r="R28" s="255" t="s">
        <v>67</v>
      </c>
      <c r="S28" s="256"/>
      <c r="T28" s="329"/>
      <c r="U28" s="330"/>
      <c r="V28" s="328" t="s">
        <v>62</v>
      </c>
      <c r="W28" s="287"/>
      <c r="X28" s="266">
        <v>2</v>
      </c>
      <c r="Y28" s="258" t="s">
        <v>28</v>
      </c>
      <c r="Z28" s="259" t="s">
        <v>578</v>
      </c>
      <c r="AA28" s="258" t="s">
        <v>522</v>
      </c>
      <c r="AB28" s="258" t="s">
        <v>244</v>
      </c>
      <c r="AC28" s="258" t="s">
        <v>244</v>
      </c>
      <c r="AD28" s="260" t="s">
        <v>526</v>
      </c>
      <c r="AE28" s="261" t="s">
        <v>620</v>
      </c>
    </row>
    <row r="29" spans="1:31" ht="85.2" customHeight="1" thickBot="1">
      <c r="A29" s="250" t="s">
        <v>726</v>
      </c>
      <c r="B29" s="251" t="s">
        <v>317</v>
      </c>
      <c r="C29" s="252" t="s">
        <v>159</v>
      </c>
      <c r="D29" s="253" t="s">
        <v>318</v>
      </c>
      <c r="E29" s="292">
        <v>44621</v>
      </c>
      <c r="F29" s="254" t="s">
        <v>801</v>
      </c>
      <c r="G29" s="254"/>
      <c r="H29" s="255" t="s">
        <v>65</v>
      </c>
      <c r="I29" s="271"/>
      <c r="J29" s="230" t="s">
        <v>864</v>
      </c>
      <c r="K29" s="231"/>
      <c r="L29" s="230"/>
      <c r="M29" s="255" t="s">
        <v>65</v>
      </c>
      <c r="N29" s="256"/>
      <c r="O29" s="322" t="s">
        <v>1025</v>
      </c>
      <c r="P29" s="322"/>
      <c r="Q29" s="323"/>
      <c r="R29" s="255" t="s">
        <v>56</v>
      </c>
      <c r="S29" s="256"/>
      <c r="T29" s="322" t="s">
        <v>1025</v>
      </c>
      <c r="U29" s="330"/>
      <c r="V29" s="328" t="s">
        <v>56</v>
      </c>
      <c r="W29" s="287"/>
      <c r="X29" s="257">
        <v>4</v>
      </c>
      <c r="Y29" s="258" t="s">
        <v>28</v>
      </c>
      <c r="Z29" s="259" t="s">
        <v>732</v>
      </c>
      <c r="AA29" s="258" t="s">
        <v>522</v>
      </c>
      <c r="AB29" s="258" t="s">
        <v>244</v>
      </c>
      <c r="AC29" s="258" t="s">
        <v>244</v>
      </c>
      <c r="AD29" s="260" t="s">
        <v>527</v>
      </c>
      <c r="AE29" s="261" t="s">
        <v>621</v>
      </c>
    </row>
    <row r="30" spans="1:31" ht="219" customHeight="1" thickBot="1">
      <c r="A30" s="250" t="s">
        <v>726</v>
      </c>
      <c r="B30" s="251" t="s">
        <v>319</v>
      </c>
      <c r="C30" s="252" t="s">
        <v>320</v>
      </c>
      <c r="D30" s="253" t="s">
        <v>321</v>
      </c>
      <c r="E30" s="292">
        <v>44501</v>
      </c>
      <c r="F30" s="254"/>
      <c r="G30" s="254"/>
      <c r="H30" s="255" t="s">
        <v>69</v>
      </c>
      <c r="I30" s="256"/>
      <c r="J30" s="262" t="s">
        <v>865</v>
      </c>
      <c r="K30" s="262"/>
      <c r="L30" s="265"/>
      <c r="M30" s="255" t="s">
        <v>69</v>
      </c>
      <c r="N30" s="263"/>
      <c r="O30" s="322" t="s">
        <v>1026</v>
      </c>
      <c r="P30" s="322"/>
      <c r="Q30" s="323"/>
      <c r="R30" s="255" t="s">
        <v>56</v>
      </c>
      <c r="S30" s="263"/>
      <c r="T30" s="326"/>
      <c r="U30" s="327"/>
      <c r="V30" s="328" t="s">
        <v>56</v>
      </c>
      <c r="W30" s="288"/>
      <c r="X30" s="257">
        <v>3</v>
      </c>
      <c r="Y30" s="258" t="s">
        <v>28</v>
      </c>
      <c r="Z30" s="259" t="s">
        <v>732</v>
      </c>
      <c r="AA30" s="258" t="s">
        <v>522</v>
      </c>
      <c r="AB30" s="258" t="s">
        <v>244</v>
      </c>
      <c r="AC30" s="258" t="s">
        <v>244</v>
      </c>
      <c r="AD30" s="260" t="s">
        <v>528</v>
      </c>
      <c r="AE30" s="261" t="s">
        <v>622</v>
      </c>
    </row>
    <row r="31" spans="1:31" ht="384" customHeight="1" thickBot="1">
      <c r="A31" s="250" t="s">
        <v>45</v>
      </c>
      <c r="B31" s="251" t="s">
        <v>322</v>
      </c>
      <c r="C31" s="252" t="s">
        <v>158</v>
      </c>
      <c r="D31" s="253" t="s">
        <v>323</v>
      </c>
      <c r="E31" s="292">
        <v>44621</v>
      </c>
      <c r="F31" s="254" t="s">
        <v>760</v>
      </c>
      <c r="G31" s="254"/>
      <c r="H31" s="255" t="s">
        <v>65</v>
      </c>
      <c r="I31" s="256"/>
      <c r="J31" s="265"/>
      <c r="K31" s="262"/>
      <c r="L31" s="265"/>
      <c r="M31" s="255" t="s">
        <v>65</v>
      </c>
      <c r="N31" s="263"/>
      <c r="O31" s="323" t="s">
        <v>1007</v>
      </c>
      <c r="P31" s="322"/>
      <c r="Q31" s="323"/>
      <c r="R31" s="255" t="s">
        <v>65</v>
      </c>
      <c r="S31" s="263"/>
      <c r="T31" s="352" t="s">
        <v>1082</v>
      </c>
      <c r="U31" s="327"/>
      <c r="V31" s="328" t="s">
        <v>56</v>
      </c>
      <c r="W31" s="288"/>
      <c r="X31" s="257">
        <v>4</v>
      </c>
      <c r="Y31" s="258" t="s">
        <v>28</v>
      </c>
      <c r="Z31" s="259" t="s">
        <v>44</v>
      </c>
      <c r="AA31" s="258" t="s">
        <v>522</v>
      </c>
      <c r="AB31" s="258" t="s">
        <v>244</v>
      </c>
      <c r="AC31" s="258" t="s">
        <v>244</v>
      </c>
      <c r="AD31" s="260" t="s">
        <v>529</v>
      </c>
      <c r="AE31" s="261" t="s">
        <v>623</v>
      </c>
    </row>
    <row r="32" spans="1:31" ht="75.599999999999994" thickBot="1">
      <c r="A32" s="250" t="s">
        <v>45</v>
      </c>
      <c r="B32" s="251" t="s">
        <v>324</v>
      </c>
      <c r="C32" s="252" t="s">
        <v>158</v>
      </c>
      <c r="D32" s="253" t="s">
        <v>325</v>
      </c>
      <c r="E32" s="292">
        <v>44621</v>
      </c>
      <c r="F32" s="254" t="s">
        <v>761</v>
      </c>
      <c r="G32" s="254"/>
      <c r="H32" s="255" t="s">
        <v>65</v>
      </c>
      <c r="I32" s="256"/>
      <c r="J32" s="262" t="s">
        <v>877</v>
      </c>
      <c r="K32" s="262"/>
      <c r="L32" s="265"/>
      <c r="M32" s="255" t="s">
        <v>65</v>
      </c>
      <c r="N32" s="263"/>
      <c r="O32" s="322" t="s">
        <v>945</v>
      </c>
      <c r="P32" s="322"/>
      <c r="Q32" s="323"/>
      <c r="R32" s="255" t="s">
        <v>65</v>
      </c>
      <c r="S32" s="263"/>
      <c r="T32" s="326" t="s">
        <v>1083</v>
      </c>
      <c r="U32" s="327"/>
      <c r="V32" s="328" t="s">
        <v>56</v>
      </c>
      <c r="W32" s="288"/>
      <c r="X32" s="266">
        <v>4</v>
      </c>
      <c r="Y32" s="258" t="s">
        <v>28</v>
      </c>
      <c r="Z32" s="259" t="s">
        <v>44</v>
      </c>
      <c r="AA32" s="258" t="s">
        <v>522</v>
      </c>
      <c r="AB32" s="258" t="s">
        <v>244</v>
      </c>
      <c r="AC32" s="258" t="s">
        <v>244</v>
      </c>
      <c r="AD32" s="260" t="s">
        <v>530</v>
      </c>
      <c r="AE32" s="261" t="s">
        <v>624</v>
      </c>
    </row>
    <row r="33" spans="1:31" ht="105.6" thickBot="1">
      <c r="A33" s="250" t="s">
        <v>45</v>
      </c>
      <c r="B33" s="251" t="s">
        <v>326</v>
      </c>
      <c r="C33" s="252" t="s">
        <v>158</v>
      </c>
      <c r="D33" s="253" t="s">
        <v>327</v>
      </c>
      <c r="E33" s="292">
        <v>44621</v>
      </c>
      <c r="F33" s="254" t="s">
        <v>762</v>
      </c>
      <c r="G33" s="254"/>
      <c r="H33" s="255" t="s">
        <v>65</v>
      </c>
      <c r="I33" s="256"/>
      <c r="J33" s="230" t="s">
        <v>926</v>
      </c>
      <c r="K33" s="231"/>
      <c r="L33" s="230"/>
      <c r="M33" s="255" t="s">
        <v>65</v>
      </c>
      <c r="N33" s="256"/>
      <c r="O33" s="322" t="s">
        <v>946</v>
      </c>
      <c r="P33" s="322"/>
      <c r="Q33" s="323"/>
      <c r="R33" s="255" t="s">
        <v>65</v>
      </c>
      <c r="S33" s="256"/>
      <c r="T33" s="329" t="s">
        <v>1138</v>
      </c>
      <c r="U33" s="330"/>
      <c r="V33" s="328" t="s">
        <v>56</v>
      </c>
      <c r="W33" s="287"/>
      <c r="X33" s="257">
        <v>4</v>
      </c>
      <c r="Y33" s="258" t="s">
        <v>28</v>
      </c>
      <c r="Z33" s="259" t="s">
        <v>44</v>
      </c>
      <c r="AA33" s="258" t="s">
        <v>522</v>
      </c>
      <c r="AB33" s="258" t="s">
        <v>244</v>
      </c>
      <c r="AC33" s="258" t="s">
        <v>244</v>
      </c>
      <c r="AD33" s="260" t="s">
        <v>531</v>
      </c>
      <c r="AE33" s="261" t="s">
        <v>625</v>
      </c>
    </row>
    <row r="34" spans="1:31" ht="107.4" customHeight="1" thickBot="1">
      <c r="A34" s="250" t="s">
        <v>243</v>
      </c>
      <c r="B34" s="251" t="s">
        <v>328</v>
      </c>
      <c r="C34" s="252" t="s">
        <v>15</v>
      </c>
      <c r="D34" s="253" t="s">
        <v>329</v>
      </c>
      <c r="E34" s="292">
        <v>44348</v>
      </c>
      <c r="F34" s="230" t="s">
        <v>836</v>
      </c>
      <c r="G34" s="254"/>
      <c r="H34" s="255" t="s">
        <v>56</v>
      </c>
      <c r="I34" s="256"/>
      <c r="J34" s="262"/>
      <c r="K34" s="262"/>
      <c r="L34" s="265"/>
      <c r="M34" s="255" t="s">
        <v>56</v>
      </c>
      <c r="N34" s="263"/>
      <c r="O34" s="322" t="s">
        <v>1018</v>
      </c>
      <c r="P34" s="322"/>
      <c r="Q34" s="323"/>
      <c r="R34" s="255" t="s">
        <v>56</v>
      </c>
      <c r="S34" s="263"/>
      <c r="T34" s="326"/>
      <c r="U34" s="327"/>
      <c r="V34" s="328" t="s">
        <v>56</v>
      </c>
      <c r="W34" s="288"/>
      <c r="X34" s="257">
        <v>1</v>
      </c>
      <c r="Y34" s="258" t="s">
        <v>26</v>
      </c>
      <c r="Z34" s="259" t="s">
        <v>24</v>
      </c>
      <c r="AA34" s="258" t="s">
        <v>522</v>
      </c>
      <c r="AB34" s="258" t="s">
        <v>80</v>
      </c>
      <c r="AC34" s="258" t="s">
        <v>77</v>
      </c>
      <c r="AD34" s="260" t="s">
        <v>231</v>
      </c>
      <c r="AE34" s="261" t="s">
        <v>626</v>
      </c>
    </row>
    <row r="35" spans="1:31" ht="98.1" customHeight="1" thickBot="1">
      <c r="A35" s="250" t="s">
        <v>243</v>
      </c>
      <c r="B35" s="251" t="s">
        <v>330</v>
      </c>
      <c r="C35" s="252" t="s">
        <v>15</v>
      </c>
      <c r="D35" s="253" t="s">
        <v>331</v>
      </c>
      <c r="E35" s="292">
        <v>44621</v>
      </c>
      <c r="F35" s="230" t="s">
        <v>837</v>
      </c>
      <c r="G35" s="254"/>
      <c r="H35" s="255" t="s">
        <v>65</v>
      </c>
      <c r="I35" s="256"/>
      <c r="J35" s="265"/>
      <c r="K35" s="262"/>
      <c r="L35" s="265"/>
      <c r="M35" s="255" t="s">
        <v>65</v>
      </c>
      <c r="N35" s="307"/>
      <c r="O35" s="324" t="s">
        <v>996</v>
      </c>
      <c r="P35" s="322"/>
      <c r="Q35" s="323"/>
      <c r="R35" s="255" t="s">
        <v>56</v>
      </c>
      <c r="S35" s="263"/>
      <c r="T35" s="324" t="s">
        <v>996</v>
      </c>
      <c r="U35" s="327"/>
      <c r="V35" s="328" t="s">
        <v>56</v>
      </c>
      <c r="W35" s="288"/>
      <c r="X35" s="257">
        <v>4</v>
      </c>
      <c r="Y35" s="258" t="s">
        <v>26</v>
      </c>
      <c r="Z35" s="259" t="s">
        <v>24</v>
      </c>
      <c r="AA35" s="258" t="s">
        <v>522</v>
      </c>
      <c r="AB35" s="258" t="s">
        <v>80</v>
      </c>
      <c r="AC35" s="258" t="s">
        <v>77</v>
      </c>
      <c r="AD35" s="260" t="s">
        <v>232</v>
      </c>
      <c r="AE35" s="261" t="s">
        <v>627</v>
      </c>
    </row>
    <row r="36" spans="1:31" ht="98.1" customHeight="1" thickBot="1">
      <c r="A36" s="250" t="s">
        <v>243</v>
      </c>
      <c r="B36" s="251" t="s">
        <v>332</v>
      </c>
      <c r="C36" s="252" t="s">
        <v>12</v>
      </c>
      <c r="D36" s="253" t="s">
        <v>13</v>
      </c>
      <c r="E36" s="292" t="s">
        <v>333</v>
      </c>
      <c r="F36" s="230" t="s">
        <v>838</v>
      </c>
      <c r="G36" s="254"/>
      <c r="H36" s="255" t="s">
        <v>65</v>
      </c>
      <c r="I36" s="256"/>
      <c r="J36" s="262"/>
      <c r="K36" s="262"/>
      <c r="L36" s="265"/>
      <c r="M36" s="255" t="s">
        <v>65</v>
      </c>
      <c r="N36" s="263"/>
      <c r="O36" s="322" t="s">
        <v>1027</v>
      </c>
      <c r="P36" s="322"/>
      <c r="Q36" s="323"/>
      <c r="R36" s="255" t="s">
        <v>65</v>
      </c>
      <c r="S36" s="263"/>
      <c r="T36" s="326"/>
      <c r="U36" s="328">
        <v>2</v>
      </c>
      <c r="V36" s="328" t="s">
        <v>56</v>
      </c>
      <c r="W36" s="288"/>
      <c r="X36" s="266">
        <v>4</v>
      </c>
      <c r="Y36" s="258" t="s">
        <v>26</v>
      </c>
      <c r="Z36" s="259" t="s">
        <v>24</v>
      </c>
      <c r="AA36" s="258" t="s">
        <v>522</v>
      </c>
      <c r="AB36" s="258" t="s">
        <v>80</v>
      </c>
      <c r="AC36" s="258" t="s">
        <v>77</v>
      </c>
      <c r="AD36" s="260" t="s">
        <v>233</v>
      </c>
      <c r="AE36" s="261" t="s">
        <v>628</v>
      </c>
    </row>
    <row r="37" spans="1:31" ht="98.1" customHeight="1" thickBot="1">
      <c r="A37" s="250" t="s">
        <v>243</v>
      </c>
      <c r="B37" s="251" t="s">
        <v>334</v>
      </c>
      <c r="C37" s="252" t="s">
        <v>12</v>
      </c>
      <c r="D37" s="253" t="s">
        <v>160</v>
      </c>
      <c r="E37" s="292" t="s">
        <v>335</v>
      </c>
      <c r="F37" s="230" t="s">
        <v>812</v>
      </c>
      <c r="G37" s="254"/>
      <c r="H37" s="255" t="s">
        <v>65</v>
      </c>
      <c r="I37" s="256"/>
      <c r="J37" s="265"/>
      <c r="K37" s="262"/>
      <c r="L37" s="265"/>
      <c r="M37" s="255" t="s">
        <v>65</v>
      </c>
      <c r="N37" s="263"/>
      <c r="O37" s="322" t="s">
        <v>983</v>
      </c>
      <c r="P37" s="322"/>
      <c r="Q37" s="323"/>
      <c r="R37" s="255" t="s">
        <v>65</v>
      </c>
      <c r="S37" s="263"/>
      <c r="T37" s="326"/>
      <c r="U37" s="327"/>
      <c r="V37" s="328" t="s">
        <v>56</v>
      </c>
      <c r="W37" s="288"/>
      <c r="X37" s="266">
        <v>4</v>
      </c>
      <c r="Y37" s="258" t="s">
        <v>26</v>
      </c>
      <c r="Z37" s="259" t="s">
        <v>24</v>
      </c>
      <c r="AA37" s="258" t="s">
        <v>522</v>
      </c>
      <c r="AB37" s="258" t="s">
        <v>80</v>
      </c>
      <c r="AC37" s="258" t="s">
        <v>77</v>
      </c>
      <c r="AD37" s="260" t="s">
        <v>234</v>
      </c>
      <c r="AE37" s="261" t="s">
        <v>629</v>
      </c>
    </row>
    <row r="38" spans="1:31" ht="98.1" customHeight="1" thickBot="1">
      <c r="A38" s="250" t="s">
        <v>243</v>
      </c>
      <c r="B38" s="251" t="s">
        <v>336</v>
      </c>
      <c r="C38" s="252" t="s">
        <v>14</v>
      </c>
      <c r="D38" s="253" t="s">
        <v>161</v>
      </c>
      <c r="E38" s="294">
        <v>44531</v>
      </c>
      <c r="F38" s="254"/>
      <c r="G38" s="254"/>
      <c r="H38" s="255" t="s">
        <v>65</v>
      </c>
      <c r="I38" s="256"/>
      <c r="J38" s="262"/>
      <c r="K38" s="262"/>
      <c r="L38" s="265"/>
      <c r="M38" s="255" t="s">
        <v>65</v>
      </c>
      <c r="N38" s="263"/>
      <c r="O38" s="322" t="s">
        <v>1028</v>
      </c>
      <c r="P38" s="322"/>
      <c r="Q38" s="323"/>
      <c r="R38" s="255" t="s">
        <v>56</v>
      </c>
      <c r="S38" s="263"/>
      <c r="T38" s="326"/>
      <c r="U38" s="327"/>
      <c r="V38" s="328" t="s">
        <v>56</v>
      </c>
      <c r="W38" s="288"/>
      <c r="X38" s="266">
        <v>3</v>
      </c>
      <c r="Y38" s="258" t="s">
        <v>26</v>
      </c>
      <c r="Z38" s="259" t="s">
        <v>24</v>
      </c>
      <c r="AA38" s="258" t="s">
        <v>522</v>
      </c>
      <c r="AB38" s="258" t="s">
        <v>80</v>
      </c>
      <c r="AC38" s="258" t="s">
        <v>77</v>
      </c>
      <c r="AD38" s="260" t="s">
        <v>235</v>
      </c>
      <c r="AE38" s="261" t="s">
        <v>630</v>
      </c>
    </row>
    <row r="39" spans="1:31" ht="98.1" customHeight="1" thickBot="1">
      <c r="A39" s="250" t="s">
        <v>243</v>
      </c>
      <c r="B39" s="251" t="s">
        <v>337</v>
      </c>
      <c r="C39" s="252" t="s">
        <v>338</v>
      </c>
      <c r="D39" s="253" t="s">
        <v>339</v>
      </c>
      <c r="E39" s="292">
        <v>44440</v>
      </c>
      <c r="F39" s="254"/>
      <c r="G39" s="254"/>
      <c r="H39" s="255" t="s">
        <v>65</v>
      </c>
      <c r="I39" s="256"/>
      <c r="J39" s="262" t="s">
        <v>918</v>
      </c>
      <c r="K39" s="262"/>
      <c r="L39" s="265"/>
      <c r="M39" s="255" t="s">
        <v>56</v>
      </c>
      <c r="N39" s="263"/>
      <c r="O39" s="322" t="s">
        <v>1019</v>
      </c>
      <c r="P39" s="322"/>
      <c r="Q39" s="323"/>
      <c r="R39" s="255" t="s">
        <v>56</v>
      </c>
      <c r="S39" s="263"/>
      <c r="T39" s="326"/>
      <c r="U39" s="327"/>
      <c r="V39" s="328" t="s">
        <v>56</v>
      </c>
      <c r="W39" s="288"/>
      <c r="X39" s="266">
        <v>2</v>
      </c>
      <c r="Y39" s="258" t="s">
        <v>26</v>
      </c>
      <c r="Z39" s="259" t="s">
        <v>24</v>
      </c>
      <c r="AA39" s="258" t="s">
        <v>522</v>
      </c>
      <c r="AB39" s="258" t="s">
        <v>80</v>
      </c>
      <c r="AC39" s="258" t="s">
        <v>77</v>
      </c>
      <c r="AD39" s="260" t="s">
        <v>236</v>
      </c>
      <c r="AE39" s="261" t="s">
        <v>631</v>
      </c>
    </row>
    <row r="40" spans="1:31" ht="98.1" customHeight="1" thickBot="1">
      <c r="A40" s="250" t="s">
        <v>243</v>
      </c>
      <c r="B40" s="251" t="s">
        <v>340</v>
      </c>
      <c r="C40" s="252" t="s">
        <v>14</v>
      </c>
      <c r="D40" s="253" t="s">
        <v>162</v>
      </c>
      <c r="E40" s="292">
        <v>44470</v>
      </c>
      <c r="F40" s="254"/>
      <c r="G40" s="254"/>
      <c r="H40" s="255" t="s">
        <v>65</v>
      </c>
      <c r="I40" s="256"/>
      <c r="J40" s="262"/>
      <c r="K40" s="262"/>
      <c r="L40" s="265"/>
      <c r="M40" s="255" t="s">
        <v>65</v>
      </c>
      <c r="N40" s="263"/>
      <c r="O40" s="322" t="s">
        <v>1029</v>
      </c>
      <c r="P40" s="322"/>
      <c r="Q40" s="323"/>
      <c r="R40" s="255" t="s">
        <v>56</v>
      </c>
      <c r="S40" s="263"/>
      <c r="T40" s="326"/>
      <c r="U40" s="327"/>
      <c r="V40" s="328" t="s">
        <v>56</v>
      </c>
      <c r="W40" s="288"/>
      <c r="X40" s="266">
        <v>3</v>
      </c>
      <c r="Y40" s="258" t="s">
        <v>26</v>
      </c>
      <c r="Z40" s="259" t="s">
        <v>24</v>
      </c>
      <c r="AA40" s="258" t="s">
        <v>522</v>
      </c>
      <c r="AB40" s="258" t="s">
        <v>80</v>
      </c>
      <c r="AC40" s="258" t="s">
        <v>77</v>
      </c>
      <c r="AD40" s="260" t="s">
        <v>237</v>
      </c>
      <c r="AE40" s="261" t="s">
        <v>632</v>
      </c>
    </row>
    <row r="41" spans="1:31" ht="98.1" customHeight="1" thickBot="1">
      <c r="A41" s="250" t="s">
        <v>243</v>
      </c>
      <c r="B41" s="251" t="s">
        <v>341</v>
      </c>
      <c r="C41" s="252" t="s">
        <v>141</v>
      </c>
      <c r="D41" s="253" t="s">
        <v>342</v>
      </c>
      <c r="E41" s="292">
        <v>44562</v>
      </c>
      <c r="F41" s="319"/>
      <c r="G41" s="254"/>
      <c r="H41" s="255" t="s">
        <v>65</v>
      </c>
      <c r="I41" s="256"/>
      <c r="J41" s="262"/>
      <c r="K41" s="262"/>
      <c r="L41" s="265"/>
      <c r="M41" s="255" t="s">
        <v>65</v>
      </c>
      <c r="N41" s="263"/>
      <c r="O41" s="322" t="s">
        <v>1030</v>
      </c>
      <c r="P41" s="322"/>
      <c r="Q41" s="323"/>
      <c r="R41" s="255" t="s">
        <v>56</v>
      </c>
      <c r="S41" s="263"/>
      <c r="T41" s="326"/>
      <c r="U41" s="327"/>
      <c r="V41" s="328" t="s">
        <v>56</v>
      </c>
      <c r="W41" s="288"/>
      <c r="X41" s="266">
        <v>4</v>
      </c>
      <c r="Y41" s="258" t="s">
        <v>26</v>
      </c>
      <c r="Z41" s="259" t="s">
        <v>24</v>
      </c>
      <c r="AA41" s="258" t="s">
        <v>522</v>
      </c>
      <c r="AB41" s="258" t="s">
        <v>80</v>
      </c>
      <c r="AC41" s="258" t="s">
        <v>77</v>
      </c>
      <c r="AD41" s="260" t="s">
        <v>173</v>
      </c>
      <c r="AE41" s="261" t="s">
        <v>633</v>
      </c>
    </row>
    <row r="42" spans="1:31" ht="98.1" customHeight="1" thickBot="1">
      <c r="A42" s="250" t="s">
        <v>243</v>
      </c>
      <c r="B42" s="251" t="s">
        <v>343</v>
      </c>
      <c r="C42" s="252" t="s">
        <v>141</v>
      </c>
      <c r="D42" s="253" t="s">
        <v>344</v>
      </c>
      <c r="E42" s="292">
        <v>44409</v>
      </c>
      <c r="F42" s="230" t="s">
        <v>813</v>
      </c>
      <c r="G42" s="254"/>
      <c r="H42" s="255" t="s">
        <v>65</v>
      </c>
      <c r="I42" s="256"/>
      <c r="J42" s="262" t="s">
        <v>919</v>
      </c>
      <c r="K42" s="262"/>
      <c r="L42" s="265"/>
      <c r="M42" s="255" t="s">
        <v>56</v>
      </c>
      <c r="N42" s="263"/>
      <c r="O42" s="322" t="s">
        <v>1019</v>
      </c>
      <c r="P42" s="322"/>
      <c r="Q42" s="323"/>
      <c r="R42" s="255" t="s">
        <v>56</v>
      </c>
      <c r="S42" s="263"/>
      <c r="T42" s="326"/>
      <c r="U42" s="327"/>
      <c r="V42" s="328" t="s">
        <v>56</v>
      </c>
      <c r="W42" s="288"/>
      <c r="X42" s="266">
        <v>2</v>
      </c>
      <c r="Y42" s="258" t="s">
        <v>26</v>
      </c>
      <c r="Z42" s="259" t="s">
        <v>24</v>
      </c>
      <c r="AA42" s="258" t="s">
        <v>522</v>
      </c>
      <c r="AB42" s="258" t="s">
        <v>80</v>
      </c>
      <c r="AC42" s="258" t="s">
        <v>77</v>
      </c>
      <c r="AD42" s="260" t="s">
        <v>174</v>
      </c>
      <c r="AE42" s="261" t="s">
        <v>634</v>
      </c>
    </row>
    <row r="43" spans="1:31" ht="98.1" customHeight="1" thickBot="1">
      <c r="A43" s="250" t="s">
        <v>243</v>
      </c>
      <c r="B43" s="251" t="s">
        <v>345</v>
      </c>
      <c r="C43" s="252" t="s">
        <v>141</v>
      </c>
      <c r="D43" s="253" t="s">
        <v>346</v>
      </c>
      <c r="E43" s="292">
        <v>44409</v>
      </c>
      <c r="F43" s="345" t="s">
        <v>813</v>
      </c>
      <c r="G43" s="254"/>
      <c r="H43" s="255" t="s">
        <v>65</v>
      </c>
      <c r="I43" s="271"/>
      <c r="J43" s="262" t="s">
        <v>919</v>
      </c>
      <c r="K43" s="262"/>
      <c r="L43" s="265"/>
      <c r="M43" s="255" t="s">
        <v>56</v>
      </c>
      <c r="N43" s="263"/>
      <c r="O43" s="322" t="s">
        <v>1019</v>
      </c>
      <c r="P43" s="322"/>
      <c r="Q43" s="323"/>
      <c r="R43" s="255" t="s">
        <v>56</v>
      </c>
      <c r="S43" s="263"/>
      <c r="T43" s="326"/>
      <c r="U43" s="327"/>
      <c r="V43" s="328" t="s">
        <v>56</v>
      </c>
      <c r="W43" s="288"/>
      <c r="X43" s="266">
        <v>2</v>
      </c>
      <c r="Y43" s="258" t="s">
        <v>26</v>
      </c>
      <c r="Z43" s="259" t="s">
        <v>24</v>
      </c>
      <c r="AA43" s="258" t="s">
        <v>522</v>
      </c>
      <c r="AB43" s="258" t="s">
        <v>80</v>
      </c>
      <c r="AC43" s="258" t="s">
        <v>77</v>
      </c>
      <c r="AD43" s="260" t="s">
        <v>175</v>
      </c>
      <c r="AE43" s="261" t="s">
        <v>635</v>
      </c>
    </row>
    <row r="44" spans="1:31" ht="98.1" customHeight="1" thickBot="1">
      <c r="A44" s="250" t="s">
        <v>46</v>
      </c>
      <c r="B44" s="251" t="s">
        <v>347</v>
      </c>
      <c r="C44" s="252" t="s">
        <v>348</v>
      </c>
      <c r="D44" s="253" t="s">
        <v>349</v>
      </c>
      <c r="E44" s="292"/>
      <c r="F44" s="300">
        <v>0.29649999999999999</v>
      </c>
      <c r="G44" s="278">
        <v>98</v>
      </c>
      <c r="H44" s="255" t="s">
        <v>65</v>
      </c>
      <c r="I44" s="256" t="s">
        <v>780</v>
      </c>
      <c r="J44" s="308">
        <v>0.56910000000000005</v>
      </c>
      <c r="K44" s="230">
        <v>98</v>
      </c>
      <c r="L44" s="230">
        <v>98</v>
      </c>
      <c r="M44" s="255" t="s">
        <v>65</v>
      </c>
      <c r="N44" s="317"/>
      <c r="O44" s="322" t="s">
        <v>1000</v>
      </c>
      <c r="P44" s="322" t="s">
        <v>1000</v>
      </c>
      <c r="Q44" s="254">
        <v>98</v>
      </c>
      <c r="R44" s="255" t="s">
        <v>65</v>
      </c>
      <c r="S44" s="256" t="s">
        <v>780</v>
      </c>
      <c r="T44" s="336">
        <v>0.96970000000000001</v>
      </c>
      <c r="U44" s="339">
        <v>0.96970000000000001</v>
      </c>
      <c r="V44" s="328" t="s">
        <v>57</v>
      </c>
      <c r="W44" s="333" t="s">
        <v>1107</v>
      </c>
      <c r="X44" s="266"/>
      <c r="Y44" s="258" t="s">
        <v>26</v>
      </c>
      <c r="Z44" s="259" t="s">
        <v>581</v>
      </c>
      <c r="AA44" s="258" t="s">
        <v>522</v>
      </c>
      <c r="AB44" s="258" t="s">
        <v>79</v>
      </c>
      <c r="AC44" s="258" t="s">
        <v>79</v>
      </c>
      <c r="AD44" s="260" t="s">
        <v>218</v>
      </c>
      <c r="AE44" s="261" t="s">
        <v>636</v>
      </c>
    </row>
    <row r="45" spans="1:31" ht="98.1" customHeight="1" thickBot="1">
      <c r="A45" s="250" t="s">
        <v>46</v>
      </c>
      <c r="B45" s="251" t="s">
        <v>350</v>
      </c>
      <c r="C45" s="252" t="s">
        <v>348</v>
      </c>
      <c r="D45" s="253" t="s">
        <v>351</v>
      </c>
      <c r="E45" s="292"/>
      <c r="F45" s="300">
        <v>0.33360000000000001</v>
      </c>
      <c r="G45" s="278">
        <v>99</v>
      </c>
      <c r="H45" s="255" t="s">
        <v>65</v>
      </c>
      <c r="I45" s="256" t="s">
        <v>781</v>
      </c>
      <c r="J45" s="308">
        <v>0.54190000000000005</v>
      </c>
      <c r="K45" s="230">
        <v>99</v>
      </c>
      <c r="L45" s="230">
        <v>99</v>
      </c>
      <c r="M45" s="255" t="s">
        <v>66</v>
      </c>
      <c r="N45" s="273" t="s">
        <v>934</v>
      </c>
      <c r="O45" s="322" t="s">
        <v>1001</v>
      </c>
      <c r="P45" s="322" t="s">
        <v>1001</v>
      </c>
      <c r="Q45" s="254">
        <v>99</v>
      </c>
      <c r="R45" s="255" t="s">
        <v>65</v>
      </c>
      <c r="S45" s="256" t="s">
        <v>781</v>
      </c>
      <c r="T45" s="336">
        <v>0.98670000000000002</v>
      </c>
      <c r="U45" s="339">
        <v>0.98670000000000002</v>
      </c>
      <c r="V45" s="328" t="s">
        <v>57</v>
      </c>
      <c r="W45" s="333" t="s">
        <v>1106</v>
      </c>
      <c r="X45" s="266"/>
      <c r="Y45" s="258" t="s">
        <v>26</v>
      </c>
      <c r="Z45" s="259" t="s">
        <v>581</v>
      </c>
      <c r="AA45" s="258" t="s">
        <v>522</v>
      </c>
      <c r="AB45" s="258" t="s">
        <v>79</v>
      </c>
      <c r="AC45" s="258" t="s">
        <v>79</v>
      </c>
      <c r="AD45" s="260" t="s">
        <v>219</v>
      </c>
      <c r="AE45" s="261" t="s">
        <v>637</v>
      </c>
    </row>
    <row r="46" spans="1:31" ht="98.1" customHeight="1" thickBot="1">
      <c r="A46" s="250" t="s">
        <v>46</v>
      </c>
      <c r="B46" s="251" t="s">
        <v>352</v>
      </c>
      <c r="C46" s="252" t="s">
        <v>353</v>
      </c>
      <c r="D46" s="253" t="s">
        <v>737</v>
      </c>
      <c r="E46" s="292"/>
      <c r="F46" s="254">
        <v>2262619.96</v>
      </c>
      <c r="G46" s="254">
        <v>2500000</v>
      </c>
      <c r="H46" s="255" t="s">
        <v>65</v>
      </c>
      <c r="I46" s="256" t="s">
        <v>781</v>
      </c>
      <c r="J46" s="309" t="s">
        <v>929</v>
      </c>
      <c r="K46" s="301">
        <v>2500000</v>
      </c>
      <c r="L46" s="301">
        <v>2500000</v>
      </c>
      <c r="M46" s="255" t="s">
        <v>65</v>
      </c>
      <c r="N46" s="256"/>
      <c r="O46" s="310" t="s">
        <v>998</v>
      </c>
      <c r="P46" s="349">
        <v>2500000</v>
      </c>
      <c r="Q46" s="350">
        <v>2500000</v>
      </c>
      <c r="R46" s="255" t="s">
        <v>65</v>
      </c>
      <c r="S46" s="256" t="s">
        <v>781</v>
      </c>
      <c r="T46" s="335">
        <v>1335828.51</v>
      </c>
      <c r="U46" s="337">
        <v>1335828.51</v>
      </c>
      <c r="V46" s="328" t="s">
        <v>56</v>
      </c>
      <c r="W46" s="333" t="s">
        <v>1108</v>
      </c>
      <c r="X46" s="266"/>
      <c r="Y46" s="258" t="s">
        <v>26</v>
      </c>
      <c r="Z46" s="259" t="s">
        <v>581</v>
      </c>
      <c r="AA46" s="258" t="s">
        <v>522</v>
      </c>
      <c r="AB46" s="258" t="s">
        <v>79</v>
      </c>
      <c r="AC46" s="258" t="s">
        <v>79</v>
      </c>
      <c r="AD46" s="260" t="s">
        <v>220</v>
      </c>
      <c r="AE46" s="261" t="s">
        <v>638</v>
      </c>
    </row>
    <row r="47" spans="1:31" ht="98.1" customHeight="1" thickBot="1">
      <c r="A47" s="250" t="s">
        <v>46</v>
      </c>
      <c r="B47" s="251" t="s">
        <v>354</v>
      </c>
      <c r="C47" s="252" t="s">
        <v>353</v>
      </c>
      <c r="D47" s="253" t="s">
        <v>738</v>
      </c>
      <c r="E47" s="295"/>
      <c r="F47" s="254">
        <v>2088266.62</v>
      </c>
      <c r="G47" s="254">
        <v>1500000</v>
      </c>
      <c r="H47" s="255" t="s">
        <v>65</v>
      </c>
      <c r="I47" s="256" t="s">
        <v>782</v>
      </c>
      <c r="J47" s="310" t="s">
        <v>930</v>
      </c>
      <c r="K47" s="301">
        <v>1500000</v>
      </c>
      <c r="L47" s="301">
        <v>1500000</v>
      </c>
      <c r="M47" s="255" t="s">
        <v>65</v>
      </c>
      <c r="N47" s="256"/>
      <c r="O47" s="310" t="s">
        <v>999</v>
      </c>
      <c r="P47" s="315">
        <v>1500000</v>
      </c>
      <c r="Q47" s="301">
        <v>1500000</v>
      </c>
      <c r="R47" s="255" t="s">
        <v>65</v>
      </c>
      <c r="S47" s="256" t="s">
        <v>781</v>
      </c>
      <c r="T47" s="335">
        <v>1212387.3400000001</v>
      </c>
      <c r="U47" s="337">
        <v>1212387.3400000001</v>
      </c>
      <c r="V47" s="328" t="s">
        <v>56</v>
      </c>
      <c r="W47" s="333" t="s">
        <v>1108</v>
      </c>
      <c r="X47" s="266"/>
      <c r="Y47" s="258" t="s">
        <v>26</v>
      </c>
      <c r="Z47" s="259" t="s">
        <v>581</v>
      </c>
      <c r="AA47" s="258" t="s">
        <v>522</v>
      </c>
      <c r="AB47" s="258" t="s">
        <v>79</v>
      </c>
      <c r="AC47" s="258" t="s">
        <v>79</v>
      </c>
      <c r="AD47" s="260" t="s">
        <v>221</v>
      </c>
      <c r="AE47" s="261" t="s">
        <v>639</v>
      </c>
    </row>
    <row r="48" spans="1:31" ht="98.1" customHeight="1" thickBot="1">
      <c r="A48" s="250" t="s">
        <v>46</v>
      </c>
      <c r="B48" s="251" t="s">
        <v>355</v>
      </c>
      <c r="C48" s="252" t="s">
        <v>353</v>
      </c>
      <c r="D48" s="272" t="s">
        <v>739</v>
      </c>
      <c r="E48" s="296"/>
      <c r="F48" s="254">
        <v>0</v>
      </c>
      <c r="G48" s="254">
        <v>80000</v>
      </c>
      <c r="H48" s="255" t="s">
        <v>65</v>
      </c>
      <c r="I48" s="256" t="s">
        <v>781</v>
      </c>
      <c r="J48" s="310" t="s">
        <v>931</v>
      </c>
      <c r="K48" s="301">
        <v>80000</v>
      </c>
      <c r="L48" s="301">
        <v>80000</v>
      </c>
      <c r="M48" s="255" t="s">
        <v>65</v>
      </c>
      <c r="N48" s="256"/>
      <c r="O48" s="321">
        <v>23120</v>
      </c>
      <c r="P48" s="315">
        <v>80000</v>
      </c>
      <c r="Q48" s="301">
        <v>80000</v>
      </c>
      <c r="R48" s="255" t="s">
        <v>65</v>
      </c>
      <c r="S48" s="263"/>
      <c r="T48" s="335">
        <v>28691.34</v>
      </c>
      <c r="U48" s="337">
        <v>28691.34</v>
      </c>
      <c r="V48" s="328" t="s">
        <v>56</v>
      </c>
      <c r="W48" s="288" t="s">
        <v>781</v>
      </c>
      <c r="X48" s="266"/>
      <c r="Y48" s="258" t="s">
        <v>26</v>
      </c>
      <c r="Z48" s="259" t="s">
        <v>581</v>
      </c>
      <c r="AA48" s="258" t="s">
        <v>522</v>
      </c>
      <c r="AB48" s="258" t="s">
        <v>79</v>
      </c>
      <c r="AC48" s="258" t="s">
        <v>79</v>
      </c>
      <c r="AD48" s="260" t="s">
        <v>222</v>
      </c>
      <c r="AE48" s="261" t="s">
        <v>640</v>
      </c>
    </row>
    <row r="49" spans="1:31" ht="98.1" customHeight="1" thickBot="1">
      <c r="A49" s="250" t="s">
        <v>46</v>
      </c>
      <c r="B49" s="251" t="s">
        <v>356</v>
      </c>
      <c r="C49" s="252" t="s">
        <v>11</v>
      </c>
      <c r="D49" s="272" t="s">
        <v>238</v>
      </c>
      <c r="E49" s="292"/>
      <c r="F49" s="254">
        <v>0</v>
      </c>
      <c r="G49" s="254">
        <v>0</v>
      </c>
      <c r="H49" s="255" t="s">
        <v>69</v>
      </c>
      <c r="I49" s="256" t="s">
        <v>783</v>
      </c>
      <c r="J49" s="231" t="s">
        <v>927</v>
      </c>
      <c r="K49" s="311">
        <v>1</v>
      </c>
      <c r="L49" s="312">
        <v>0.99</v>
      </c>
      <c r="M49" s="255" t="s">
        <v>65</v>
      </c>
      <c r="N49" s="256"/>
      <c r="O49" s="231" t="s">
        <v>1031</v>
      </c>
      <c r="P49" s="322" t="s">
        <v>957</v>
      </c>
      <c r="Q49" s="323" t="s">
        <v>957</v>
      </c>
      <c r="R49" s="255" t="s">
        <v>65</v>
      </c>
      <c r="S49" s="256"/>
      <c r="T49" s="342">
        <v>0.98</v>
      </c>
      <c r="U49" s="341">
        <v>0.98</v>
      </c>
      <c r="V49" s="328" t="s">
        <v>57</v>
      </c>
      <c r="W49" s="287" t="s">
        <v>1132</v>
      </c>
      <c r="X49" s="266"/>
      <c r="Y49" s="258" t="s">
        <v>26</v>
      </c>
      <c r="Z49" s="259" t="s">
        <v>581</v>
      </c>
      <c r="AA49" s="258" t="s">
        <v>522</v>
      </c>
      <c r="AB49" s="258" t="s">
        <v>79</v>
      </c>
      <c r="AC49" s="258" t="s">
        <v>79</v>
      </c>
      <c r="AD49" s="260" t="s">
        <v>223</v>
      </c>
      <c r="AE49" s="261" t="s">
        <v>641</v>
      </c>
    </row>
    <row r="50" spans="1:31" ht="98.1" customHeight="1" thickBot="1">
      <c r="A50" s="250" t="s">
        <v>46</v>
      </c>
      <c r="B50" s="251" t="s">
        <v>357</v>
      </c>
      <c r="C50" s="252" t="s">
        <v>11</v>
      </c>
      <c r="D50" s="253" t="s">
        <v>239</v>
      </c>
      <c r="E50" s="292"/>
      <c r="F50" s="254">
        <v>0.81</v>
      </c>
      <c r="G50" s="254">
        <v>75</v>
      </c>
      <c r="H50" s="255" t="s">
        <v>65</v>
      </c>
      <c r="I50" s="256"/>
      <c r="J50" s="264"/>
      <c r="K50" s="312">
        <v>0.83</v>
      </c>
      <c r="L50" s="312">
        <v>0.75</v>
      </c>
      <c r="M50" s="255" t="s">
        <v>65</v>
      </c>
      <c r="N50" s="256"/>
      <c r="O50" s="325"/>
      <c r="P50" s="322" t="s">
        <v>987</v>
      </c>
      <c r="Q50" s="323" t="s">
        <v>988</v>
      </c>
      <c r="R50" s="255" t="s">
        <v>65</v>
      </c>
      <c r="S50" s="256"/>
      <c r="T50" s="343">
        <v>0.83</v>
      </c>
      <c r="U50" s="341">
        <v>0.83</v>
      </c>
      <c r="V50" s="328" t="s">
        <v>56</v>
      </c>
      <c r="W50" s="287" t="s">
        <v>1133</v>
      </c>
      <c r="X50" s="257"/>
      <c r="Y50" s="258" t="s">
        <v>26</v>
      </c>
      <c r="Z50" s="259" t="s">
        <v>581</v>
      </c>
      <c r="AA50" s="258" t="s">
        <v>522</v>
      </c>
      <c r="AB50" s="258" t="s">
        <v>79</v>
      </c>
      <c r="AC50" s="258" t="s">
        <v>79</v>
      </c>
      <c r="AD50" s="260" t="s">
        <v>224</v>
      </c>
      <c r="AE50" s="261" t="s">
        <v>642</v>
      </c>
    </row>
    <row r="51" spans="1:31" ht="98.1" customHeight="1" thickBot="1">
      <c r="A51" s="250" t="s">
        <v>46</v>
      </c>
      <c r="B51" s="251" t="s">
        <v>358</v>
      </c>
      <c r="C51" s="252" t="s">
        <v>154</v>
      </c>
      <c r="D51" s="253" t="s">
        <v>740</v>
      </c>
      <c r="E51" s="292"/>
      <c r="F51" s="254" t="s">
        <v>784</v>
      </c>
      <c r="G51" s="254">
        <v>4.5</v>
      </c>
      <c r="H51" s="255" t="s">
        <v>65</v>
      </c>
      <c r="I51" s="256"/>
      <c r="J51" s="231" t="s">
        <v>933</v>
      </c>
      <c r="K51" s="231">
        <v>4.32</v>
      </c>
      <c r="L51" s="230">
        <v>4.5</v>
      </c>
      <c r="M51" s="255" t="s">
        <v>65</v>
      </c>
      <c r="N51" s="256"/>
      <c r="O51" s="322" t="s">
        <v>1015</v>
      </c>
      <c r="P51" s="322" t="s">
        <v>1016</v>
      </c>
      <c r="Q51" s="323" t="s">
        <v>1017</v>
      </c>
      <c r="R51" s="255" t="s">
        <v>65</v>
      </c>
      <c r="S51" s="256"/>
      <c r="T51" s="329">
        <v>3.77</v>
      </c>
      <c r="U51" s="338">
        <v>3.97</v>
      </c>
      <c r="V51" s="328" t="s">
        <v>56</v>
      </c>
      <c r="W51" s="287" t="s">
        <v>1100</v>
      </c>
      <c r="X51" s="257"/>
      <c r="Y51" s="258" t="s">
        <v>26</v>
      </c>
      <c r="Z51" s="259" t="s">
        <v>581</v>
      </c>
      <c r="AA51" s="258" t="s">
        <v>522</v>
      </c>
      <c r="AB51" s="258" t="s">
        <v>79</v>
      </c>
      <c r="AC51" s="258" t="s">
        <v>79</v>
      </c>
      <c r="AD51" s="260" t="s">
        <v>225</v>
      </c>
      <c r="AE51" s="261" t="s">
        <v>643</v>
      </c>
    </row>
    <row r="52" spans="1:31" ht="80.400000000000006" customHeight="1" thickBot="1">
      <c r="A52" s="250" t="s">
        <v>46</v>
      </c>
      <c r="B52" s="251" t="s">
        <v>592</v>
      </c>
      <c r="C52" s="252" t="s">
        <v>359</v>
      </c>
      <c r="D52" s="253" t="s">
        <v>741</v>
      </c>
      <c r="E52" s="292"/>
      <c r="F52" s="300">
        <v>1.25</v>
      </c>
      <c r="G52" s="254">
        <v>90</v>
      </c>
      <c r="H52" s="255" t="s">
        <v>65</v>
      </c>
      <c r="I52" s="256" t="s">
        <v>788</v>
      </c>
      <c r="J52" s="310" t="s">
        <v>932</v>
      </c>
      <c r="K52" s="313">
        <v>1.0713999999999999</v>
      </c>
      <c r="L52" s="309"/>
      <c r="M52" s="255" t="s">
        <v>65</v>
      </c>
      <c r="N52" s="263"/>
      <c r="O52" s="322"/>
      <c r="P52" s="322" t="s">
        <v>957</v>
      </c>
      <c r="Q52" s="323" t="s">
        <v>1002</v>
      </c>
      <c r="R52" s="255" t="s">
        <v>65</v>
      </c>
      <c r="S52" s="263"/>
      <c r="T52" s="336">
        <v>0.48089999999999999</v>
      </c>
      <c r="U52" s="344">
        <v>1.0301</v>
      </c>
      <c r="V52" s="328" t="s">
        <v>56</v>
      </c>
      <c r="W52" s="288" t="s">
        <v>1109</v>
      </c>
      <c r="X52" s="266"/>
      <c r="Y52" s="258" t="s">
        <v>26</v>
      </c>
      <c r="Z52" s="259" t="s">
        <v>581</v>
      </c>
      <c r="AA52" s="258" t="s">
        <v>522</v>
      </c>
      <c r="AB52" s="258" t="s">
        <v>79</v>
      </c>
      <c r="AC52" s="258" t="s">
        <v>79</v>
      </c>
      <c r="AD52" s="260" t="s">
        <v>226</v>
      </c>
      <c r="AE52" s="261" t="s">
        <v>644</v>
      </c>
    </row>
    <row r="53" spans="1:31" ht="113.25" customHeight="1" thickBot="1">
      <c r="A53" s="250" t="s">
        <v>46</v>
      </c>
      <c r="B53" s="251" t="s">
        <v>591</v>
      </c>
      <c r="C53" s="252" t="s">
        <v>359</v>
      </c>
      <c r="D53" s="253" t="s">
        <v>742</v>
      </c>
      <c r="E53" s="292"/>
      <c r="F53" s="300">
        <v>0.33</v>
      </c>
      <c r="G53" s="300">
        <v>0.7</v>
      </c>
      <c r="H53" s="255" t="s">
        <v>66</v>
      </c>
      <c r="I53" s="256" t="s">
        <v>785</v>
      </c>
      <c r="J53" s="314">
        <v>0.6</v>
      </c>
      <c r="K53" s="314">
        <v>0.48599999999999999</v>
      </c>
      <c r="L53" s="300">
        <v>0.7</v>
      </c>
      <c r="M53" s="255" t="s">
        <v>66</v>
      </c>
      <c r="N53" s="256" t="s">
        <v>936</v>
      </c>
      <c r="O53" s="322" t="s">
        <v>1055</v>
      </c>
      <c r="P53" s="322" t="s">
        <v>1056</v>
      </c>
      <c r="Q53" s="323"/>
      <c r="R53" s="255" t="s">
        <v>60</v>
      </c>
      <c r="S53" s="263"/>
      <c r="T53" s="336">
        <v>0.48089999999999999</v>
      </c>
      <c r="U53" s="344">
        <v>0.47439999999999999</v>
      </c>
      <c r="V53" s="328" t="s">
        <v>60</v>
      </c>
      <c r="W53" s="288" t="s">
        <v>1110</v>
      </c>
      <c r="X53" s="266"/>
      <c r="Y53" s="258" t="s">
        <v>26</v>
      </c>
      <c r="Z53" s="259" t="s">
        <v>581</v>
      </c>
      <c r="AA53" s="258" t="s">
        <v>522</v>
      </c>
      <c r="AB53" s="258" t="s">
        <v>79</v>
      </c>
      <c r="AC53" s="258" t="s">
        <v>79</v>
      </c>
      <c r="AD53" s="260" t="s">
        <v>226</v>
      </c>
      <c r="AE53" s="261" t="s">
        <v>645</v>
      </c>
    </row>
    <row r="54" spans="1:31" ht="93" customHeight="1" thickBot="1">
      <c r="A54" s="250" t="s">
        <v>46</v>
      </c>
      <c r="B54" s="251" t="s">
        <v>590</v>
      </c>
      <c r="C54" s="252" t="s">
        <v>359</v>
      </c>
      <c r="D54" s="253" t="s">
        <v>743</v>
      </c>
      <c r="E54" s="292"/>
      <c r="F54" s="300">
        <v>0.89</v>
      </c>
      <c r="G54" s="300">
        <v>0.9</v>
      </c>
      <c r="H54" s="255" t="s">
        <v>65</v>
      </c>
      <c r="I54" s="256"/>
      <c r="J54" s="313">
        <v>0.90200000000000002</v>
      </c>
      <c r="K54" s="313">
        <v>0.98399999999999999</v>
      </c>
      <c r="L54" s="309"/>
      <c r="M54" s="255" t="s">
        <v>65</v>
      </c>
      <c r="N54" s="263"/>
      <c r="O54" s="322" t="s">
        <v>1012</v>
      </c>
      <c r="P54" s="322" t="s">
        <v>1013</v>
      </c>
      <c r="Q54" s="323" t="s">
        <v>1014</v>
      </c>
      <c r="R54" s="255" t="s">
        <v>65</v>
      </c>
      <c r="S54" s="263"/>
      <c r="T54" s="336">
        <v>0.8236</v>
      </c>
      <c r="U54" s="344">
        <v>0.87490000000000001</v>
      </c>
      <c r="V54" s="328" t="s">
        <v>57</v>
      </c>
      <c r="W54" s="288"/>
      <c r="X54" s="266"/>
      <c r="Y54" s="258" t="s">
        <v>26</v>
      </c>
      <c r="Z54" s="259" t="s">
        <v>581</v>
      </c>
      <c r="AA54" s="258" t="s">
        <v>522</v>
      </c>
      <c r="AB54" s="258" t="s">
        <v>79</v>
      </c>
      <c r="AC54" s="258" t="s">
        <v>79</v>
      </c>
      <c r="AD54" s="260" t="s">
        <v>226</v>
      </c>
      <c r="AE54" s="261" t="s">
        <v>646</v>
      </c>
    </row>
    <row r="55" spans="1:31" ht="115.5" customHeight="1" thickBot="1">
      <c r="A55" s="250" t="s">
        <v>46</v>
      </c>
      <c r="B55" s="251" t="s">
        <v>360</v>
      </c>
      <c r="C55" s="252" t="s">
        <v>361</v>
      </c>
      <c r="D55" s="253" t="s">
        <v>362</v>
      </c>
      <c r="E55" s="292">
        <v>44287</v>
      </c>
      <c r="F55" s="254" t="s">
        <v>786</v>
      </c>
      <c r="G55" s="254"/>
      <c r="H55" s="255" t="s">
        <v>56</v>
      </c>
      <c r="I55" s="256"/>
      <c r="J55" s="265"/>
      <c r="K55" s="262"/>
      <c r="L55" s="265"/>
      <c r="M55" s="255" t="s">
        <v>56</v>
      </c>
      <c r="N55" s="263"/>
      <c r="O55" s="322" t="s">
        <v>1018</v>
      </c>
      <c r="P55" s="322"/>
      <c r="Q55" s="323"/>
      <c r="R55" s="255" t="s">
        <v>56</v>
      </c>
      <c r="S55" s="263"/>
      <c r="T55" s="326" t="s">
        <v>1105</v>
      </c>
      <c r="U55" s="327"/>
      <c r="V55" s="328" t="s">
        <v>56</v>
      </c>
      <c r="W55" s="288"/>
      <c r="X55" s="266">
        <v>1</v>
      </c>
      <c r="Y55" s="258" t="s">
        <v>26</v>
      </c>
      <c r="Z55" s="259" t="s">
        <v>581</v>
      </c>
      <c r="AA55" s="258" t="s">
        <v>522</v>
      </c>
      <c r="AB55" s="258" t="s">
        <v>79</v>
      </c>
      <c r="AC55" s="258" t="s">
        <v>79</v>
      </c>
      <c r="AD55" s="260" t="s">
        <v>227</v>
      </c>
      <c r="AE55" s="261" t="s">
        <v>647</v>
      </c>
    </row>
    <row r="56" spans="1:31" ht="98.1" customHeight="1" thickBot="1">
      <c r="A56" s="250" t="s">
        <v>46</v>
      </c>
      <c r="B56" s="251" t="s">
        <v>363</v>
      </c>
      <c r="C56" s="252" t="s">
        <v>364</v>
      </c>
      <c r="D56" s="253" t="s">
        <v>593</v>
      </c>
      <c r="E56" s="292">
        <v>44531</v>
      </c>
      <c r="F56" s="254" t="s">
        <v>787</v>
      </c>
      <c r="G56" s="254"/>
      <c r="H56" s="255" t="s">
        <v>69</v>
      </c>
      <c r="I56" s="256"/>
      <c r="J56" s="265"/>
      <c r="K56" s="262"/>
      <c r="L56" s="265"/>
      <c r="M56" s="255" t="s">
        <v>69</v>
      </c>
      <c r="N56" s="263"/>
      <c r="O56" s="322" t="s">
        <v>1010</v>
      </c>
      <c r="P56" s="322"/>
      <c r="Q56" s="323"/>
      <c r="R56" s="255" t="s">
        <v>56</v>
      </c>
      <c r="S56" s="263"/>
      <c r="T56" s="326" t="s">
        <v>1105</v>
      </c>
      <c r="U56" s="327"/>
      <c r="V56" s="328" t="s">
        <v>56</v>
      </c>
      <c r="W56" s="288"/>
      <c r="X56" s="266">
        <v>3</v>
      </c>
      <c r="Y56" s="258" t="s">
        <v>26</v>
      </c>
      <c r="Z56" s="259" t="s">
        <v>581</v>
      </c>
      <c r="AA56" s="258" t="s">
        <v>522</v>
      </c>
      <c r="AB56" s="258" t="s">
        <v>79</v>
      </c>
      <c r="AC56" s="258" t="s">
        <v>79</v>
      </c>
      <c r="AD56" s="260" t="s">
        <v>228</v>
      </c>
      <c r="AE56" s="261" t="s">
        <v>648</v>
      </c>
    </row>
    <row r="57" spans="1:31" ht="150" customHeight="1" thickBot="1">
      <c r="A57" s="250" t="s">
        <v>46</v>
      </c>
      <c r="B57" s="251" t="s">
        <v>365</v>
      </c>
      <c r="C57" s="252" t="s">
        <v>366</v>
      </c>
      <c r="D57" s="253" t="s">
        <v>367</v>
      </c>
      <c r="E57" s="292">
        <v>44531</v>
      </c>
      <c r="F57" s="254" t="s">
        <v>787</v>
      </c>
      <c r="G57" s="254"/>
      <c r="H57" s="255" t="s">
        <v>69</v>
      </c>
      <c r="I57" s="256"/>
      <c r="J57" s="231"/>
      <c r="K57" s="231"/>
      <c r="L57" s="230"/>
      <c r="M57" s="255" t="s">
        <v>69</v>
      </c>
      <c r="N57" s="256"/>
      <c r="O57" s="322" t="s">
        <v>1054</v>
      </c>
      <c r="P57" s="322"/>
      <c r="Q57" s="323"/>
      <c r="R57" s="255" t="s">
        <v>60</v>
      </c>
      <c r="S57" s="256"/>
      <c r="T57" s="329" t="s">
        <v>1101</v>
      </c>
      <c r="U57" s="330" t="s">
        <v>1101</v>
      </c>
      <c r="V57" s="328" t="s">
        <v>61</v>
      </c>
      <c r="W57" s="287" t="s">
        <v>1104</v>
      </c>
      <c r="X57" s="257">
        <v>3</v>
      </c>
      <c r="Y57" s="258" t="s">
        <v>26</v>
      </c>
      <c r="Z57" s="259" t="s">
        <v>581</v>
      </c>
      <c r="AA57" s="258" t="s">
        <v>522</v>
      </c>
      <c r="AB57" s="258" t="s">
        <v>79</v>
      </c>
      <c r="AC57" s="258" t="s">
        <v>79</v>
      </c>
      <c r="AD57" s="260" t="s">
        <v>229</v>
      </c>
      <c r="AE57" s="261" t="s">
        <v>649</v>
      </c>
    </row>
    <row r="58" spans="1:31" ht="98.1" customHeight="1" thickBot="1">
      <c r="A58" s="250" t="s">
        <v>46</v>
      </c>
      <c r="B58" s="251" t="s">
        <v>368</v>
      </c>
      <c r="C58" s="274" t="s">
        <v>366</v>
      </c>
      <c r="D58" s="275" t="s">
        <v>369</v>
      </c>
      <c r="E58" s="292">
        <v>44621</v>
      </c>
      <c r="F58" s="254" t="s">
        <v>847</v>
      </c>
      <c r="G58" s="254"/>
      <c r="H58" s="255" t="s">
        <v>69</v>
      </c>
      <c r="I58" s="256"/>
      <c r="J58" s="231"/>
      <c r="K58" s="231"/>
      <c r="L58" s="230"/>
      <c r="M58" s="255" t="s">
        <v>69</v>
      </c>
      <c r="N58" s="256"/>
      <c r="O58" s="322"/>
      <c r="P58" s="322"/>
      <c r="Q58" s="323"/>
      <c r="R58" s="255" t="s">
        <v>65</v>
      </c>
      <c r="S58" s="256"/>
      <c r="T58" s="326" t="s">
        <v>1102</v>
      </c>
      <c r="U58" s="327" t="s">
        <v>1102</v>
      </c>
      <c r="V58" s="328" t="s">
        <v>56</v>
      </c>
      <c r="W58" s="288" t="s">
        <v>1103</v>
      </c>
      <c r="X58" s="266">
        <v>2</v>
      </c>
      <c r="Y58" s="258" t="s">
        <v>26</v>
      </c>
      <c r="Z58" s="259" t="s">
        <v>581</v>
      </c>
      <c r="AA58" s="258" t="s">
        <v>522</v>
      </c>
      <c r="AB58" s="258" t="s">
        <v>79</v>
      </c>
      <c r="AC58" s="258" t="s">
        <v>79</v>
      </c>
      <c r="AD58" s="276" t="s">
        <v>230</v>
      </c>
      <c r="AE58" s="261" t="s">
        <v>650</v>
      </c>
    </row>
    <row r="59" spans="1:31" ht="98.1" customHeight="1" thickBot="1">
      <c r="A59" s="250" t="s">
        <v>43</v>
      </c>
      <c r="B59" s="251" t="s">
        <v>586</v>
      </c>
      <c r="C59" s="252" t="s">
        <v>370</v>
      </c>
      <c r="D59" s="253" t="s">
        <v>582</v>
      </c>
      <c r="E59" s="297">
        <v>44713</v>
      </c>
      <c r="F59" s="254" t="s">
        <v>844</v>
      </c>
      <c r="G59" s="254"/>
      <c r="H59" s="255" t="s">
        <v>56</v>
      </c>
      <c r="I59" s="271"/>
      <c r="J59" s="231"/>
      <c r="K59" s="231"/>
      <c r="L59" s="230"/>
      <c r="M59" s="255" t="s">
        <v>56</v>
      </c>
      <c r="N59" s="256"/>
      <c r="O59" s="322" t="s">
        <v>1018</v>
      </c>
      <c r="P59" s="322"/>
      <c r="Q59" s="323"/>
      <c r="R59" s="255" t="s">
        <v>56</v>
      </c>
      <c r="S59" s="256"/>
      <c r="T59" s="329"/>
      <c r="U59" s="330"/>
      <c r="V59" s="328" t="s">
        <v>56</v>
      </c>
      <c r="W59" s="287"/>
      <c r="X59" s="257">
        <v>4</v>
      </c>
      <c r="Y59" s="258" t="s">
        <v>26</v>
      </c>
      <c r="Z59" s="259" t="s">
        <v>23</v>
      </c>
      <c r="AA59" s="258" t="s">
        <v>522</v>
      </c>
      <c r="AB59" s="258" t="s">
        <v>79</v>
      </c>
      <c r="AC59" s="258" t="s">
        <v>79</v>
      </c>
      <c r="AD59" s="260" t="s">
        <v>188</v>
      </c>
      <c r="AE59" s="261" t="s">
        <v>651</v>
      </c>
    </row>
    <row r="60" spans="1:31" ht="98.1" customHeight="1" thickBot="1">
      <c r="A60" s="250" t="s">
        <v>43</v>
      </c>
      <c r="B60" s="251" t="s">
        <v>587</v>
      </c>
      <c r="C60" s="252" t="s">
        <v>370</v>
      </c>
      <c r="D60" s="253" t="s">
        <v>583</v>
      </c>
      <c r="E60" s="292" t="s">
        <v>584</v>
      </c>
      <c r="F60" s="254"/>
      <c r="G60" s="254"/>
      <c r="H60" s="255" t="s">
        <v>69</v>
      </c>
      <c r="I60" s="271"/>
      <c r="J60" s="231" t="s">
        <v>914</v>
      </c>
      <c r="K60" s="231"/>
      <c r="L60" s="230"/>
      <c r="M60" s="255" t="s">
        <v>56</v>
      </c>
      <c r="N60" s="256"/>
      <c r="O60" s="322" t="s">
        <v>1033</v>
      </c>
      <c r="P60" s="322"/>
      <c r="Q60" s="323"/>
      <c r="R60" s="255" t="s">
        <v>56</v>
      </c>
      <c r="S60" s="256"/>
      <c r="T60" s="322" t="s">
        <v>1033</v>
      </c>
      <c r="U60" s="330"/>
      <c r="V60" s="328" t="s">
        <v>56</v>
      </c>
      <c r="W60" s="287"/>
      <c r="X60" s="257">
        <v>4</v>
      </c>
      <c r="Y60" s="258" t="s">
        <v>26</v>
      </c>
      <c r="Z60" s="259" t="s">
        <v>23</v>
      </c>
      <c r="AA60" s="258" t="s">
        <v>522</v>
      </c>
      <c r="AB60" s="258" t="s">
        <v>79</v>
      </c>
      <c r="AC60" s="258" t="s">
        <v>79</v>
      </c>
      <c r="AD60" s="260" t="s">
        <v>188</v>
      </c>
      <c r="AE60" s="261" t="s">
        <v>652</v>
      </c>
    </row>
    <row r="61" spans="1:31" ht="98.1" customHeight="1" thickBot="1">
      <c r="A61" s="250" t="s">
        <v>43</v>
      </c>
      <c r="B61" s="251" t="s">
        <v>588</v>
      </c>
      <c r="C61" s="252" t="s">
        <v>370</v>
      </c>
      <c r="D61" s="253" t="s">
        <v>585</v>
      </c>
      <c r="E61" s="292" t="s">
        <v>584</v>
      </c>
      <c r="F61" s="254"/>
      <c r="G61" s="254"/>
      <c r="H61" s="255" t="s">
        <v>69</v>
      </c>
      <c r="I61" s="271"/>
      <c r="J61" s="231" t="s">
        <v>916</v>
      </c>
      <c r="K61" s="231"/>
      <c r="L61" s="230"/>
      <c r="M61" s="255" t="s">
        <v>65</v>
      </c>
      <c r="N61" s="256"/>
      <c r="O61" s="322" t="s">
        <v>1032</v>
      </c>
      <c r="P61" s="322"/>
      <c r="Q61" s="323"/>
      <c r="R61" s="255" t="s">
        <v>65</v>
      </c>
      <c r="S61" s="256"/>
      <c r="T61" s="329" t="s">
        <v>1072</v>
      </c>
      <c r="U61" s="330"/>
      <c r="V61" s="328" t="s">
        <v>56</v>
      </c>
      <c r="W61" s="287"/>
      <c r="X61" s="257">
        <v>4</v>
      </c>
      <c r="Y61" s="258" t="s">
        <v>26</v>
      </c>
      <c r="Z61" s="259" t="s">
        <v>23</v>
      </c>
      <c r="AA61" s="258" t="s">
        <v>522</v>
      </c>
      <c r="AB61" s="258" t="s">
        <v>79</v>
      </c>
      <c r="AC61" s="258" t="s">
        <v>79</v>
      </c>
      <c r="AD61" s="260" t="s">
        <v>188</v>
      </c>
      <c r="AE61" s="261" t="s">
        <v>653</v>
      </c>
    </row>
    <row r="62" spans="1:31" ht="98.1" customHeight="1" thickBot="1">
      <c r="A62" s="250" t="s">
        <v>43</v>
      </c>
      <c r="B62" s="251" t="s">
        <v>371</v>
      </c>
      <c r="C62" s="252" t="s">
        <v>370</v>
      </c>
      <c r="D62" s="253" t="s">
        <v>372</v>
      </c>
      <c r="E62" s="292" t="s">
        <v>373</v>
      </c>
      <c r="F62" s="254" t="s">
        <v>827</v>
      </c>
      <c r="G62" s="254"/>
      <c r="H62" s="255" t="s">
        <v>65</v>
      </c>
      <c r="I62" s="256"/>
      <c r="J62" s="231" t="s">
        <v>915</v>
      </c>
      <c r="K62" s="231"/>
      <c r="L62" s="230"/>
      <c r="M62" s="255" t="s">
        <v>65</v>
      </c>
      <c r="N62" s="256"/>
      <c r="O62" s="322" t="s">
        <v>990</v>
      </c>
      <c r="P62" s="322"/>
      <c r="Q62" s="323"/>
      <c r="R62" s="255" t="s">
        <v>56</v>
      </c>
      <c r="S62" s="256"/>
      <c r="T62" s="329"/>
      <c r="U62" s="330"/>
      <c r="V62" s="328" t="s">
        <v>56</v>
      </c>
      <c r="W62" s="287"/>
      <c r="X62" s="257">
        <v>3</v>
      </c>
      <c r="Y62" s="258" t="s">
        <v>26</v>
      </c>
      <c r="Z62" s="259" t="s">
        <v>23</v>
      </c>
      <c r="AA62" s="258" t="s">
        <v>522</v>
      </c>
      <c r="AB62" s="258" t="s">
        <v>79</v>
      </c>
      <c r="AC62" s="258" t="s">
        <v>79</v>
      </c>
      <c r="AD62" s="260" t="s">
        <v>189</v>
      </c>
      <c r="AE62" s="261" t="s">
        <v>654</v>
      </c>
    </row>
    <row r="63" spans="1:31" ht="98.1" customHeight="1" thickBot="1">
      <c r="A63" s="250" t="s">
        <v>43</v>
      </c>
      <c r="B63" s="251" t="s">
        <v>374</v>
      </c>
      <c r="C63" s="252" t="s">
        <v>370</v>
      </c>
      <c r="D63" s="253" t="s">
        <v>375</v>
      </c>
      <c r="E63" s="316">
        <v>44593</v>
      </c>
      <c r="F63" s="254" t="s">
        <v>828</v>
      </c>
      <c r="G63" s="254"/>
      <c r="H63" s="255" t="s">
        <v>65</v>
      </c>
      <c r="I63" s="256"/>
      <c r="J63" s="231" t="s">
        <v>917</v>
      </c>
      <c r="K63" s="231"/>
      <c r="L63" s="230"/>
      <c r="M63" s="255" t="s">
        <v>65</v>
      </c>
      <c r="N63" s="256"/>
      <c r="O63" s="322" t="s">
        <v>991</v>
      </c>
      <c r="P63" s="322"/>
      <c r="Q63" s="323"/>
      <c r="R63" s="255" t="s">
        <v>65</v>
      </c>
      <c r="S63" s="256" t="s">
        <v>986</v>
      </c>
      <c r="T63" s="329" t="s">
        <v>1125</v>
      </c>
      <c r="U63" s="330"/>
      <c r="V63" s="328" t="s">
        <v>56</v>
      </c>
      <c r="W63" s="287"/>
      <c r="X63" s="257"/>
      <c r="Y63" s="258" t="s">
        <v>26</v>
      </c>
      <c r="Z63" s="259" t="s">
        <v>23</v>
      </c>
      <c r="AA63" s="258" t="s">
        <v>522</v>
      </c>
      <c r="AB63" s="258" t="s">
        <v>79</v>
      </c>
      <c r="AC63" s="258" t="s">
        <v>79</v>
      </c>
      <c r="AD63" s="260" t="s">
        <v>190</v>
      </c>
      <c r="AE63" s="261" t="s">
        <v>655</v>
      </c>
    </row>
    <row r="64" spans="1:31" ht="98.1" customHeight="1" thickBot="1">
      <c r="A64" s="250" t="s">
        <v>43</v>
      </c>
      <c r="B64" s="251" t="s">
        <v>376</v>
      </c>
      <c r="C64" s="252" t="s">
        <v>7</v>
      </c>
      <c r="D64" s="253" t="s">
        <v>377</v>
      </c>
      <c r="E64" s="292">
        <v>44621</v>
      </c>
      <c r="F64" s="254" t="s">
        <v>829</v>
      </c>
      <c r="G64" s="254"/>
      <c r="H64" s="255" t="s">
        <v>65</v>
      </c>
      <c r="I64" s="256"/>
      <c r="J64" s="231"/>
      <c r="K64" s="231"/>
      <c r="L64" s="230"/>
      <c r="M64" s="255" t="s">
        <v>69</v>
      </c>
      <c r="N64" s="256"/>
      <c r="O64" s="322"/>
      <c r="P64" s="322"/>
      <c r="Q64" s="323"/>
      <c r="R64" s="255" t="s">
        <v>65</v>
      </c>
      <c r="S64" s="256"/>
      <c r="T64" s="329" t="s">
        <v>1074</v>
      </c>
      <c r="U64" s="330"/>
      <c r="V64" s="328" t="s">
        <v>56</v>
      </c>
      <c r="W64" s="287" t="s">
        <v>1075</v>
      </c>
      <c r="X64" s="266">
        <v>4</v>
      </c>
      <c r="Y64" s="258" t="s">
        <v>26</v>
      </c>
      <c r="Z64" s="259" t="s">
        <v>23</v>
      </c>
      <c r="AA64" s="258" t="s">
        <v>522</v>
      </c>
      <c r="AB64" s="258" t="s">
        <v>79</v>
      </c>
      <c r="AC64" s="258" t="s">
        <v>79</v>
      </c>
      <c r="AD64" s="260" t="s">
        <v>191</v>
      </c>
      <c r="AE64" s="261" t="s">
        <v>656</v>
      </c>
    </row>
    <row r="65" spans="1:31" ht="98.1" customHeight="1" thickBot="1">
      <c r="A65" s="250" t="s">
        <v>43</v>
      </c>
      <c r="B65" s="251" t="s">
        <v>378</v>
      </c>
      <c r="C65" s="252" t="s">
        <v>7</v>
      </c>
      <c r="D65" s="253" t="s">
        <v>379</v>
      </c>
      <c r="E65" s="298" t="s">
        <v>380</v>
      </c>
      <c r="F65" s="273" t="s">
        <v>794</v>
      </c>
      <c r="G65" s="254"/>
      <c r="H65" s="255" t="s">
        <v>69</v>
      </c>
      <c r="I65" s="256"/>
      <c r="J65" s="231" t="s">
        <v>855</v>
      </c>
      <c r="K65" s="231"/>
      <c r="L65" s="230"/>
      <c r="M65" s="255" t="s">
        <v>69</v>
      </c>
      <c r="N65" s="320"/>
      <c r="O65" s="322" t="s">
        <v>989</v>
      </c>
      <c r="P65" s="322"/>
      <c r="Q65" s="323"/>
      <c r="R65" s="255" t="s">
        <v>65</v>
      </c>
      <c r="S65" s="256"/>
      <c r="T65" s="329" t="s">
        <v>1126</v>
      </c>
      <c r="U65" s="330"/>
      <c r="V65" s="328" t="s">
        <v>56</v>
      </c>
      <c r="W65" s="287"/>
      <c r="X65" s="266"/>
      <c r="Y65" s="258" t="s">
        <v>26</v>
      </c>
      <c r="Z65" s="259" t="s">
        <v>23</v>
      </c>
      <c r="AA65" s="258" t="s">
        <v>522</v>
      </c>
      <c r="AB65" s="258" t="s">
        <v>79</v>
      </c>
      <c r="AC65" s="258" t="s">
        <v>79</v>
      </c>
      <c r="AD65" s="260" t="s">
        <v>192</v>
      </c>
      <c r="AE65" s="261" t="s">
        <v>657</v>
      </c>
    </row>
    <row r="66" spans="1:31" ht="98.1" customHeight="1" thickBot="1">
      <c r="A66" s="250" t="s">
        <v>43</v>
      </c>
      <c r="B66" s="251" t="s">
        <v>381</v>
      </c>
      <c r="C66" s="252" t="s">
        <v>8</v>
      </c>
      <c r="D66" s="253" t="s">
        <v>382</v>
      </c>
      <c r="E66" s="292">
        <v>44621</v>
      </c>
      <c r="F66" s="273"/>
      <c r="G66" s="254"/>
      <c r="H66" s="255" t="s">
        <v>69</v>
      </c>
      <c r="I66" s="256"/>
      <c r="J66" s="262"/>
      <c r="K66" s="262"/>
      <c r="L66" s="265"/>
      <c r="M66" s="255" t="s">
        <v>69</v>
      </c>
      <c r="N66" s="263"/>
      <c r="O66" s="322"/>
      <c r="P66" s="322"/>
      <c r="Q66" s="323"/>
      <c r="R66" s="255" t="s">
        <v>69</v>
      </c>
      <c r="S66" s="263"/>
      <c r="T66" s="326" t="s">
        <v>1073</v>
      </c>
      <c r="U66" s="327"/>
      <c r="V66" s="328" t="s">
        <v>56</v>
      </c>
      <c r="W66" s="288"/>
      <c r="X66" s="266">
        <v>4</v>
      </c>
      <c r="Y66" s="258" t="s">
        <v>26</v>
      </c>
      <c r="Z66" s="259" t="s">
        <v>23</v>
      </c>
      <c r="AA66" s="258" t="s">
        <v>522</v>
      </c>
      <c r="AB66" s="258" t="s">
        <v>79</v>
      </c>
      <c r="AC66" s="258" t="s">
        <v>79</v>
      </c>
      <c r="AD66" s="260" t="s">
        <v>193</v>
      </c>
      <c r="AE66" s="261" t="s">
        <v>658</v>
      </c>
    </row>
    <row r="67" spans="1:31" ht="98.1" customHeight="1" thickBot="1">
      <c r="A67" s="250" t="s">
        <v>43</v>
      </c>
      <c r="B67" s="251" t="s">
        <v>383</v>
      </c>
      <c r="C67" s="252" t="s">
        <v>8</v>
      </c>
      <c r="D67" s="253" t="s">
        <v>384</v>
      </c>
      <c r="E67" s="292">
        <v>44621</v>
      </c>
      <c r="F67" s="273" t="s">
        <v>830</v>
      </c>
      <c r="G67" s="254"/>
      <c r="H67" s="255" t="s">
        <v>65</v>
      </c>
      <c r="I67" s="256"/>
      <c r="J67" s="231"/>
      <c r="K67" s="231"/>
      <c r="L67" s="230"/>
      <c r="M67" s="255" t="s">
        <v>69</v>
      </c>
      <c r="N67" s="256"/>
      <c r="O67" s="262" t="s">
        <v>1008</v>
      </c>
      <c r="P67" s="322"/>
      <c r="Q67" s="323"/>
      <c r="R67" s="255" t="s">
        <v>65</v>
      </c>
      <c r="S67" s="256"/>
      <c r="T67" s="329" t="s">
        <v>1139</v>
      </c>
      <c r="U67" s="330"/>
      <c r="V67" s="328" t="s">
        <v>59</v>
      </c>
      <c r="W67" s="287"/>
      <c r="X67" s="266">
        <v>4</v>
      </c>
      <c r="Y67" s="258" t="s">
        <v>26</v>
      </c>
      <c r="Z67" s="259" t="s">
        <v>23</v>
      </c>
      <c r="AA67" s="258" t="s">
        <v>522</v>
      </c>
      <c r="AB67" s="258" t="s">
        <v>79</v>
      </c>
      <c r="AC67" s="258" t="s">
        <v>79</v>
      </c>
      <c r="AD67" s="260" t="s">
        <v>194</v>
      </c>
      <c r="AE67" s="261" t="s">
        <v>659</v>
      </c>
    </row>
    <row r="68" spans="1:31" ht="98.1" customHeight="1" thickBot="1">
      <c r="A68" s="250" t="s">
        <v>43</v>
      </c>
      <c r="B68" s="251" t="s">
        <v>385</v>
      </c>
      <c r="C68" s="252" t="s">
        <v>386</v>
      </c>
      <c r="D68" s="253" t="s">
        <v>10</v>
      </c>
      <c r="E68" s="292"/>
      <c r="F68" s="273" t="s">
        <v>831</v>
      </c>
      <c r="G68" s="254"/>
      <c r="H68" s="255" t="s">
        <v>56</v>
      </c>
      <c r="I68" s="256"/>
      <c r="J68" s="262" t="s">
        <v>920</v>
      </c>
      <c r="K68" s="230"/>
      <c r="L68" s="230"/>
      <c r="M68" s="255" t="s">
        <v>56</v>
      </c>
      <c r="N68" s="256"/>
      <c r="O68" s="262" t="s">
        <v>1034</v>
      </c>
      <c r="P68" s="322"/>
      <c r="Q68" s="322"/>
      <c r="R68" s="255" t="s">
        <v>56</v>
      </c>
      <c r="S68" s="256"/>
      <c r="T68" s="332"/>
      <c r="U68" s="330"/>
      <c r="V68" s="328" t="s">
        <v>56</v>
      </c>
      <c r="W68" s="287"/>
      <c r="X68" s="266"/>
      <c r="Y68" s="258" t="s">
        <v>26</v>
      </c>
      <c r="Z68" s="259" t="s">
        <v>23</v>
      </c>
      <c r="AA68" s="258" t="s">
        <v>522</v>
      </c>
      <c r="AB68" s="258" t="s">
        <v>79</v>
      </c>
      <c r="AC68" s="258" t="s">
        <v>79</v>
      </c>
      <c r="AD68" s="260" t="s">
        <v>195</v>
      </c>
      <c r="AE68" s="261" t="s">
        <v>660</v>
      </c>
    </row>
    <row r="69" spans="1:31" ht="98.1" customHeight="1" thickBot="1">
      <c r="A69" s="250" t="s">
        <v>725</v>
      </c>
      <c r="B69" s="251" t="s">
        <v>387</v>
      </c>
      <c r="C69" s="252" t="s">
        <v>20</v>
      </c>
      <c r="D69" s="253" t="s">
        <v>594</v>
      </c>
      <c r="E69" s="292" t="s">
        <v>388</v>
      </c>
      <c r="F69" s="267" t="s">
        <v>815</v>
      </c>
      <c r="G69" s="254"/>
      <c r="H69" s="255" t="s">
        <v>56</v>
      </c>
      <c r="I69" s="256"/>
      <c r="J69" s="262"/>
      <c r="K69" s="262"/>
      <c r="L69" s="265"/>
      <c r="M69" s="255" t="s">
        <v>56</v>
      </c>
      <c r="N69" s="263"/>
      <c r="O69" s="322" t="s">
        <v>1035</v>
      </c>
      <c r="P69" s="322"/>
      <c r="Q69" s="323"/>
      <c r="R69" s="255" t="s">
        <v>56</v>
      </c>
      <c r="S69" s="263"/>
      <c r="T69" s="326" t="s">
        <v>1090</v>
      </c>
      <c r="U69" s="327"/>
      <c r="V69" s="328" t="s">
        <v>56</v>
      </c>
      <c r="W69" s="288"/>
      <c r="X69" s="266">
        <v>1</v>
      </c>
      <c r="Y69" s="258" t="s">
        <v>26</v>
      </c>
      <c r="Z69" s="259" t="s">
        <v>724</v>
      </c>
      <c r="AA69" s="258" t="s">
        <v>522</v>
      </c>
      <c r="AB69" s="258" t="s">
        <v>79</v>
      </c>
      <c r="AC69" s="258" t="s">
        <v>79</v>
      </c>
      <c r="AD69" s="260" t="s">
        <v>196</v>
      </c>
      <c r="AE69" s="261" t="s">
        <v>661</v>
      </c>
    </row>
    <row r="70" spans="1:31" ht="98.1" customHeight="1" thickBot="1">
      <c r="A70" s="250" t="s">
        <v>728</v>
      </c>
      <c r="B70" s="251" t="s">
        <v>389</v>
      </c>
      <c r="C70" s="252" t="s">
        <v>145</v>
      </c>
      <c r="D70" s="253" t="s">
        <v>390</v>
      </c>
      <c r="E70" s="292">
        <v>44501</v>
      </c>
      <c r="F70" s="267" t="s">
        <v>753</v>
      </c>
      <c r="G70" s="254"/>
      <c r="H70" s="255" t="s">
        <v>65</v>
      </c>
      <c r="I70" s="256"/>
      <c r="J70" s="231" t="s">
        <v>852</v>
      </c>
      <c r="K70" s="231"/>
      <c r="L70" s="230"/>
      <c r="M70" s="255" t="s">
        <v>65</v>
      </c>
      <c r="N70" s="256"/>
      <c r="O70" s="322" t="s">
        <v>1009</v>
      </c>
      <c r="P70" s="322"/>
      <c r="Q70" s="323"/>
      <c r="R70" s="255" t="s">
        <v>56</v>
      </c>
      <c r="S70" s="256"/>
      <c r="T70" s="329" t="s">
        <v>1128</v>
      </c>
      <c r="U70" s="330"/>
      <c r="V70" s="328" t="s">
        <v>56</v>
      </c>
      <c r="W70" s="287"/>
      <c r="X70" s="266">
        <v>3</v>
      </c>
      <c r="Y70" s="258" t="s">
        <v>28</v>
      </c>
      <c r="Z70" s="259" t="s">
        <v>729</v>
      </c>
      <c r="AA70" s="258" t="s">
        <v>522</v>
      </c>
      <c r="AB70" s="258" t="s">
        <v>245</v>
      </c>
      <c r="AC70" s="258" t="s">
        <v>245</v>
      </c>
      <c r="AD70" s="260" t="s">
        <v>532</v>
      </c>
      <c r="AE70" s="261" t="s">
        <v>662</v>
      </c>
    </row>
    <row r="71" spans="1:31" ht="189.6" customHeight="1" thickBot="1">
      <c r="A71" s="250" t="s">
        <v>728</v>
      </c>
      <c r="B71" s="251" t="s">
        <v>391</v>
      </c>
      <c r="C71" s="252" t="s">
        <v>145</v>
      </c>
      <c r="D71" s="253" t="s">
        <v>392</v>
      </c>
      <c r="E71" s="292" t="s">
        <v>393</v>
      </c>
      <c r="F71" s="254" t="s">
        <v>754</v>
      </c>
      <c r="G71" s="254"/>
      <c r="H71" s="255" t="s">
        <v>69</v>
      </c>
      <c r="I71" s="256"/>
      <c r="J71" s="231" t="s">
        <v>1140</v>
      </c>
      <c r="K71" s="231"/>
      <c r="L71" s="230"/>
      <c r="M71" s="255" t="s">
        <v>66</v>
      </c>
      <c r="N71" s="256" t="s">
        <v>1141</v>
      </c>
      <c r="O71" s="322" t="s">
        <v>1142</v>
      </c>
      <c r="P71" s="322"/>
      <c r="Q71" s="323"/>
      <c r="R71" s="255" t="s">
        <v>63</v>
      </c>
      <c r="S71" s="256"/>
      <c r="T71" s="329" t="s">
        <v>985</v>
      </c>
      <c r="U71" s="330"/>
      <c r="V71" s="328" t="s">
        <v>63</v>
      </c>
      <c r="W71" s="287"/>
      <c r="X71" s="266">
        <v>4</v>
      </c>
      <c r="Y71" s="258" t="s">
        <v>28</v>
      </c>
      <c r="Z71" s="259" t="s">
        <v>729</v>
      </c>
      <c r="AA71" s="258" t="s">
        <v>522</v>
      </c>
      <c r="AB71" s="258" t="s">
        <v>245</v>
      </c>
      <c r="AC71" s="258" t="s">
        <v>245</v>
      </c>
      <c r="AD71" s="260" t="s">
        <v>533</v>
      </c>
      <c r="AE71" s="261" t="s">
        <v>663</v>
      </c>
    </row>
    <row r="72" spans="1:31" ht="98.1" customHeight="1" thickBot="1">
      <c r="A72" s="250" t="s">
        <v>734</v>
      </c>
      <c r="B72" s="251" t="s">
        <v>394</v>
      </c>
      <c r="C72" s="252" t="s">
        <v>163</v>
      </c>
      <c r="D72" s="253" t="s">
        <v>907</v>
      </c>
      <c r="E72" s="292">
        <v>44378</v>
      </c>
      <c r="F72" s="346" t="s">
        <v>747</v>
      </c>
      <c r="G72" s="254"/>
      <c r="H72" s="255" t="s">
        <v>65</v>
      </c>
      <c r="I72" s="256"/>
      <c r="J72" s="231"/>
      <c r="K72" s="230"/>
      <c r="L72" s="230"/>
      <c r="M72" s="255" t="s">
        <v>56</v>
      </c>
      <c r="N72" s="256"/>
      <c r="O72" s="322" t="s">
        <v>1019</v>
      </c>
      <c r="P72" s="322"/>
      <c r="Q72" s="323"/>
      <c r="R72" s="255" t="s">
        <v>56</v>
      </c>
      <c r="S72" s="256"/>
      <c r="T72" s="329" t="s">
        <v>1069</v>
      </c>
      <c r="U72" s="330"/>
      <c r="V72" s="328" t="s">
        <v>56</v>
      </c>
      <c r="W72" s="287"/>
      <c r="X72" s="257">
        <v>2</v>
      </c>
      <c r="Y72" s="258" t="s">
        <v>28</v>
      </c>
      <c r="Z72" s="259" t="s">
        <v>733</v>
      </c>
      <c r="AA72" s="258" t="s">
        <v>522</v>
      </c>
      <c r="AB72" s="258" t="s">
        <v>245</v>
      </c>
      <c r="AC72" s="258" t="s">
        <v>245</v>
      </c>
      <c r="AD72" s="260" t="s">
        <v>534</v>
      </c>
      <c r="AE72" s="261" t="s">
        <v>664</v>
      </c>
    </row>
    <row r="73" spans="1:31" ht="98.1" customHeight="1" thickBot="1">
      <c r="A73" s="250" t="s">
        <v>734</v>
      </c>
      <c r="B73" s="251" t="s">
        <v>395</v>
      </c>
      <c r="C73" s="252" t="s">
        <v>396</v>
      </c>
      <c r="D73" s="253" t="s">
        <v>397</v>
      </c>
      <c r="E73" s="292">
        <v>44593</v>
      </c>
      <c r="F73" s="273" t="s">
        <v>748</v>
      </c>
      <c r="G73" s="254"/>
      <c r="H73" s="255" t="s">
        <v>65</v>
      </c>
      <c r="I73" s="256"/>
      <c r="J73" s="268" t="s">
        <v>748</v>
      </c>
      <c r="K73" s="231"/>
      <c r="L73" s="230"/>
      <c r="M73" s="255" t="s">
        <v>65</v>
      </c>
      <c r="N73" s="256"/>
      <c r="O73" s="322" t="s">
        <v>1036</v>
      </c>
      <c r="P73" s="322"/>
      <c r="Q73" s="323"/>
      <c r="R73" s="255" t="s">
        <v>65</v>
      </c>
      <c r="S73" s="256"/>
      <c r="T73" s="329" t="s">
        <v>1118</v>
      </c>
      <c r="U73" s="330"/>
      <c r="V73" s="328" t="s">
        <v>56</v>
      </c>
      <c r="W73" s="287"/>
      <c r="X73" s="257">
        <v>4</v>
      </c>
      <c r="Y73" s="258" t="s">
        <v>28</v>
      </c>
      <c r="Z73" s="259" t="s">
        <v>733</v>
      </c>
      <c r="AA73" s="258" t="s">
        <v>522</v>
      </c>
      <c r="AB73" s="258" t="s">
        <v>245</v>
      </c>
      <c r="AC73" s="258" t="s">
        <v>245</v>
      </c>
      <c r="AD73" s="260" t="s">
        <v>535</v>
      </c>
      <c r="AE73" s="261" t="s">
        <v>665</v>
      </c>
    </row>
    <row r="74" spans="1:31" ht="98.1" customHeight="1" thickBot="1">
      <c r="A74" s="250" t="s">
        <v>734</v>
      </c>
      <c r="B74" s="251" t="s">
        <v>398</v>
      </c>
      <c r="C74" s="252" t="s">
        <v>399</v>
      </c>
      <c r="D74" s="253" t="s">
        <v>400</v>
      </c>
      <c r="E74" s="292">
        <v>44531</v>
      </c>
      <c r="F74" s="273" t="s">
        <v>840</v>
      </c>
      <c r="G74" s="254"/>
      <c r="H74" s="255" t="s">
        <v>69</v>
      </c>
      <c r="I74" s="256"/>
      <c r="J74" s="262" t="s">
        <v>908</v>
      </c>
      <c r="K74" s="262"/>
      <c r="L74" s="265"/>
      <c r="M74" s="255" t="s">
        <v>65</v>
      </c>
      <c r="N74" s="263"/>
      <c r="O74" s="322" t="s">
        <v>1037</v>
      </c>
      <c r="P74" s="322"/>
      <c r="Q74" s="323"/>
      <c r="R74" s="255" t="s">
        <v>65</v>
      </c>
      <c r="S74" s="263"/>
      <c r="T74" s="326" t="s">
        <v>1117</v>
      </c>
      <c r="U74" s="327"/>
      <c r="V74" s="328" t="s">
        <v>56</v>
      </c>
      <c r="W74" s="288"/>
      <c r="X74" s="266">
        <v>3</v>
      </c>
      <c r="Y74" s="258" t="s">
        <v>28</v>
      </c>
      <c r="Z74" s="259" t="s">
        <v>733</v>
      </c>
      <c r="AA74" s="258" t="s">
        <v>522</v>
      </c>
      <c r="AB74" s="258" t="s">
        <v>245</v>
      </c>
      <c r="AC74" s="258" t="s">
        <v>245</v>
      </c>
      <c r="AD74" s="260" t="s">
        <v>536</v>
      </c>
      <c r="AE74" s="261" t="s">
        <v>666</v>
      </c>
    </row>
    <row r="75" spans="1:31" ht="98.1" customHeight="1" thickBot="1">
      <c r="A75" s="250" t="s">
        <v>734</v>
      </c>
      <c r="B75" s="251" t="s">
        <v>401</v>
      </c>
      <c r="C75" s="252" t="s">
        <v>399</v>
      </c>
      <c r="D75" s="253" t="s">
        <v>402</v>
      </c>
      <c r="E75" s="292">
        <v>44593</v>
      </c>
      <c r="F75" s="273" t="s">
        <v>749</v>
      </c>
      <c r="G75" s="254"/>
      <c r="H75" s="255" t="s">
        <v>65</v>
      </c>
      <c r="I75" s="256"/>
      <c r="J75" s="262" t="s">
        <v>909</v>
      </c>
      <c r="K75" s="262"/>
      <c r="L75" s="265"/>
      <c r="M75" s="255" t="s">
        <v>65</v>
      </c>
      <c r="N75" s="263"/>
      <c r="O75" s="322"/>
      <c r="P75" s="322"/>
      <c r="Q75" s="323"/>
      <c r="R75" s="255" t="s">
        <v>65</v>
      </c>
      <c r="S75" s="263"/>
      <c r="T75" s="326" t="s">
        <v>1119</v>
      </c>
      <c r="U75" s="327"/>
      <c r="V75" s="328" t="s">
        <v>56</v>
      </c>
      <c r="W75" s="288"/>
      <c r="X75" s="266">
        <v>4</v>
      </c>
      <c r="Y75" s="258" t="s">
        <v>28</v>
      </c>
      <c r="Z75" s="259" t="s">
        <v>733</v>
      </c>
      <c r="AA75" s="258" t="s">
        <v>522</v>
      </c>
      <c r="AB75" s="258" t="s">
        <v>245</v>
      </c>
      <c r="AC75" s="258" t="s">
        <v>245</v>
      </c>
      <c r="AD75" s="260" t="s">
        <v>537</v>
      </c>
      <c r="AE75" s="261" t="s">
        <v>667</v>
      </c>
    </row>
    <row r="76" spans="1:31" ht="98.1" customHeight="1" thickBot="1">
      <c r="A76" s="250" t="s">
        <v>734</v>
      </c>
      <c r="B76" s="251" t="s">
        <v>403</v>
      </c>
      <c r="C76" s="252" t="s">
        <v>399</v>
      </c>
      <c r="D76" s="253" t="s">
        <v>404</v>
      </c>
      <c r="E76" s="292">
        <v>44621</v>
      </c>
      <c r="F76" s="254" t="s">
        <v>750</v>
      </c>
      <c r="G76" s="254"/>
      <c r="H76" s="255" t="s">
        <v>65</v>
      </c>
      <c r="I76" s="256"/>
      <c r="J76" s="262" t="s">
        <v>909</v>
      </c>
      <c r="K76" s="230"/>
      <c r="L76" s="230"/>
      <c r="M76" s="255" t="s">
        <v>65</v>
      </c>
      <c r="N76" s="263"/>
      <c r="O76" s="322" t="s">
        <v>1038</v>
      </c>
      <c r="P76" s="322"/>
      <c r="Q76" s="323"/>
      <c r="R76" s="255" t="s">
        <v>65</v>
      </c>
      <c r="S76" s="263"/>
      <c r="T76" s="326" t="s">
        <v>1120</v>
      </c>
      <c r="U76" s="327"/>
      <c r="V76" s="328" t="s">
        <v>56</v>
      </c>
      <c r="W76" s="288"/>
      <c r="X76" s="266">
        <v>4</v>
      </c>
      <c r="Y76" s="258" t="s">
        <v>28</v>
      </c>
      <c r="Z76" s="259" t="s">
        <v>733</v>
      </c>
      <c r="AA76" s="258" t="s">
        <v>522</v>
      </c>
      <c r="AB76" s="258" t="s">
        <v>245</v>
      </c>
      <c r="AC76" s="258" t="s">
        <v>245</v>
      </c>
      <c r="AD76" s="260" t="s">
        <v>538</v>
      </c>
      <c r="AE76" s="261" t="s">
        <v>668</v>
      </c>
    </row>
    <row r="77" spans="1:31" ht="98.1" customHeight="1" thickBot="1">
      <c r="A77" s="250" t="s">
        <v>734</v>
      </c>
      <c r="B77" s="251" t="s">
        <v>405</v>
      </c>
      <c r="C77" s="252" t="s">
        <v>399</v>
      </c>
      <c r="D77" s="253" t="s">
        <v>406</v>
      </c>
      <c r="E77" s="292">
        <v>44621</v>
      </c>
      <c r="F77" s="254" t="s">
        <v>814</v>
      </c>
      <c r="G77" s="254"/>
      <c r="H77" s="255" t="s">
        <v>69</v>
      </c>
      <c r="I77" s="256"/>
      <c r="J77" s="231"/>
      <c r="K77" s="231"/>
      <c r="L77" s="230"/>
      <c r="M77" s="255" t="s">
        <v>65</v>
      </c>
      <c r="N77" s="256"/>
      <c r="O77" s="322" t="s">
        <v>1039</v>
      </c>
      <c r="P77" s="322"/>
      <c r="Q77" s="323"/>
      <c r="R77" s="255" t="s">
        <v>56</v>
      </c>
      <c r="S77" s="256"/>
      <c r="T77" s="329" t="s">
        <v>1121</v>
      </c>
      <c r="U77" s="330"/>
      <c r="V77" s="328" t="s">
        <v>56</v>
      </c>
      <c r="W77" s="333"/>
      <c r="X77" s="266">
        <v>4</v>
      </c>
      <c r="Y77" s="258" t="s">
        <v>28</v>
      </c>
      <c r="Z77" s="259" t="s">
        <v>733</v>
      </c>
      <c r="AA77" s="258" t="s">
        <v>522</v>
      </c>
      <c r="AB77" s="258" t="s">
        <v>245</v>
      </c>
      <c r="AC77" s="258" t="s">
        <v>245</v>
      </c>
      <c r="AD77" s="260" t="s">
        <v>539</v>
      </c>
      <c r="AE77" s="261" t="s">
        <v>669</v>
      </c>
    </row>
    <row r="78" spans="1:31" ht="98.1" customHeight="1" thickBot="1">
      <c r="A78" s="250" t="s">
        <v>734</v>
      </c>
      <c r="B78" s="251" t="s">
        <v>407</v>
      </c>
      <c r="C78" s="252" t="s">
        <v>399</v>
      </c>
      <c r="D78" s="253" t="s">
        <v>408</v>
      </c>
      <c r="E78" s="292">
        <v>44621</v>
      </c>
      <c r="F78" s="254" t="s">
        <v>751</v>
      </c>
      <c r="G78" s="254"/>
      <c r="H78" s="255" t="s">
        <v>65</v>
      </c>
      <c r="I78" s="256"/>
      <c r="J78" s="231" t="s">
        <v>910</v>
      </c>
      <c r="K78" s="231"/>
      <c r="L78" s="230"/>
      <c r="M78" s="255" t="s">
        <v>65</v>
      </c>
      <c r="N78" s="256"/>
      <c r="O78" s="322" t="s">
        <v>1040</v>
      </c>
      <c r="P78" s="322"/>
      <c r="Q78" s="323"/>
      <c r="R78" s="255" t="s">
        <v>65</v>
      </c>
      <c r="S78" s="256"/>
      <c r="T78" s="329" t="s">
        <v>1122</v>
      </c>
      <c r="U78" s="330"/>
      <c r="V78" s="328" t="s">
        <v>56</v>
      </c>
      <c r="W78" s="287"/>
      <c r="X78" s="266">
        <v>4</v>
      </c>
      <c r="Y78" s="258" t="s">
        <v>28</v>
      </c>
      <c r="Z78" s="259" t="s">
        <v>733</v>
      </c>
      <c r="AA78" s="258" t="s">
        <v>522</v>
      </c>
      <c r="AB78" s="258" t="s">
        <v>245</v>
      </c>
      <c r="AC78" s="258" t="s">
        <v>245</v>
      </c>
      <c r="AD78" s="260" t="s">
        <v>540</v>
      </c>
      <c r="AE78" s="261" t="s">
        <v>670</v>
      </c>
    </row>
    <row r="79" spans="1:31" ht="98.1" customHeight="1" thickBot="1">
      <c r="A79" s="250" t="s">
        <v>726</v>
      </c>
      <c r="B79" s="251" t="s">
        <v>409</v>
      </c>
      <c r="C79" s="252" t="s">
        <v>410</v>
      </c>
      <c r="D79" s="253" t="s">
        <v>411</v>
      </c>
      <c r="E79" s="292">
        <v>44409</v>
      </c>
      <c r="F79" s="254" t="s">
        <v>802</v>
      </c>
      <c r="G79" s="254"/>
      <c r="H79" s="255" t="s">
        <v>65</v>
      </c>
      <c r="I79" s="256"/>
      <c r="J79" s="231" t="s">
        <v>911</v>
      </c>
      <c r="K79" s="262"/>
      <c r="L79" s="265"/>
      <c r="M79" s="255" t="s">
        <v>56</v>
      </c>
      <c r="N79" s="263"/>
      <c r="O79" s="322"/>
      <c r="P79" s="322"/>
      <c r="Q79" s="323"/>
      <c r="R79" s="255" t="s">
        <v>56</v>
      </c>
      <c r="S79" s="263"/>
      <c r="T79" s="326"/>
      <c r="U79" s="326"/>
      <c r="V79" s="328" t="s">
        <v>56</v>
      </c>
      <c r="W79" s="288"/>
      <c r="X79" s="266">
        <v>2</v>
      </c>
      <c r="Y79" s="258" t="s">
        <v>28</v>
      </c>
      <c r="Z79" s="259" t="s">
        <v>732</v>
      </c>
      <c r="AA79" s="258" t="s">
        <v>522</v>
      </c>
      <c r="AB79" s="258" t="s">
        <v>245</v>
      </c>
      <c r="AC79" s="258" t="s">
        <v>245</v>
      </c>
      <c r="AD79" s="260" t="s">
        <v>541</v>
      </c>
      <c r="AE79" s="261" t="s">
        <v>671</v>
      </c>
    </row>
    <row r="80" spans="1:31" ht="98.1" customHeight="1" thickBot="1">
      <c r="A80" s="250" t="s">
        <v>726</v>
      </c>
      <c r="B80" s="251" t="s">
        <v>412</v>
      </c>
      <c r="C80" s="274" t="s">
        <v>137</v>
      </c>
      <c r="D80" s="275" t="s">
        <v>413</v>
      </c>
      <c r="E80" s="292">
        <v>44621</v>
      </c>
      <c r="F80" s="254" t="s">
        <v>824</v>
      </c>
      <c r="G80" s="254"/>
      <c r="H80" s="255" t="s">
        <v>65</v>
      </c>
      <c r="I80" s="256"/>
      <c r="J80" s="231" t="s">
        <v>866</v>
      </c>
      <c r="K80" s="262">
        <v>4</v>
      </c>
      <c r="L80" s="265"/>
      <c r="M80" s="255" t="s">
        <v>65</v>
      </c>
      <c r="N80" s="263"/>
      <c r="O80" s="322" t="s">
        <v>1041</v>
      </c>
      <c r="P80" s="322"/>
      <c r="Q80" s="323" t="s">
        <v>615</v>
      </c>
      <c r="R80" s="255" t="s">
        <v>56</v>
      </c>
      <c r="S80" s="263"/>
      <c r="T80" s="326"/>
      <c r="U80" s="326"/>
      <c r="V80" s="328" t="s">
        <v>56</v>
      </c>
      <c r="W80" s="288"/>
      <c r="X80" s="266">
        <v>4</v>
      </c>
      <c r="Y80" s="258" t="s">
        <v>28</v>
      </c>
      <c r="Z80" s="259" t="s">
        <v>735</v>
      </c>
      <c r="AA80" s="258" t="s">
        <v>29</v>
      </c>
      <c r="AB80" s="258" t="s">
        <v>244</v>
      </c>
      <c r="AC80" s="258" t="s">
        <v>244</v>
      </c>
      <c r="AD80" s="276" t="s">
        <v>542</v>
      </c>
      <c r="AE80" s="261" t="s">
        <v>672</v>
      </c>
    </row>
    <row r="81" spans="1:31" ht="98.1" customHeight="1" thickBot="1">
      <c r="A81" s="250" t="s">
        <v>726</v>
      </c>
      <c r="B81" s="251" t="s">
        <v>414</v>
      </c>
      <c r="C81" s="252" t="s">
        <v>137</v>
      </c>
      <c r="D81" s="253" t="s">
        <v>415</v>
      </c>
      <c r="E81" s="292">
        <v>44621</v>
      </c>
      <c r="F81" s="254"/>
      <c r="G81" s="254"/>
      <c r="H81" s="255" t="s">
        <v>69</v>
      </c>
      <c r="I81" s="256"/>
      <c r="J81" s="231"/>
      <c r="K81" s="262"/>
      <c r="L81" s="265"/>
      <c r="M81" s="255" t="s">
        <v>69</v>
      </c>
      <c r="N81" s="263"/>
      <c r="O81" s="322"/>
      <c r="P81" s="322"/>
      <c r="Q81" s="323"/>
      <c r="R81" s="255" t="s">
        <v>69</v>
      </c>
      <c r="S81" s="263"/>
      <c r="T81" s="331" t="s">
        <v>1149</v>
      </c>
      <c r="U81" s="326"/>
      <c r="V81" s="328" t="s">
        <v>56</v>
      </c>
      <c r="W81" s="288"/>
      <c r="X81" s="266">
        <v>4</v>
      </c>
      <c r="Y81" s="258" t="s">
        <v>28</v>
      </c>
      <c r="Z81" s="259" t="s">
        <v>735</v>
      </c>
      <c r="AA81" s="258" t="s">
        <v>29</v>
      </c>
      <c r="AB81" s="258" t="s">
        <v>244</v>
      </c>
      <c r="AC81" s="258" t="s">
        <v>244</v>
      </c>
      <c r="AD81" s="260" t="s">
        <v>543</v>
      </c>
      <c r="AE81" s="261" t="s">
        <v>673</v>
      </c>
    </row>
    <row r="82" spans="1:31" ht="98.1" customHeight="1" thickBot="1">
      <c r="A82" s="250" t="s">
        <v>726</v>
      </c>
      <c r="B82" s="251" t="s">
        <v>416</v>
      </c>
      <c r="C82" s="252" t="s">
        <v>137</v>
      </c>
      <c r="D82" s="253" t="s">
        <v>417</v>
      </c>
      <c r="E82" s="292">
        <v>44531</v>
      </c>
      <c r="F82" s="254"/>
      <c r="G82" s="254"/>
      <c r="H82" s="255" t="s">
        <v>69</v>
      </c>
      <c r="I82" s="256"/>
      <c r="J82" s="231" t="s">
        <v>912</v>
      </c>
      <c r="K82" s="231"/>
      <c r="L82" s="230"/>
      <c r="M82" s="255" t="s">
        <v>65</v>
      </c>
      <c r="N82" s="256"/>
      <c r="O82" s="322" t="s">
        <v>1042</v>
      </c>
      <c r="P82" s="322"/>
      <c r="Q82" s="323"/>
      <c r="R82" s="255" t="s">
        <v>56</v>
      </c>
      <c r="S82" s="256"/>
      <c r="T82" s="329"/>
      <c r="U82" s="329"/>
      <c r="V82" s="328" t="s">
        <v>56</v>
      </c>
      <c r="W82" s="287"/>
      <c r="X82" s="266">
        <v>3</v>
      </c>
      <c r="Y82" s="258" t="s">
        <v>28</v>
      </c>
      <c r="Z82" s="259" t="s">
        <v>735</v>
      </c>
      <c r="AA82" s="258" t="s">
        <v>29</v>
      </c>
      <c r="AB82" s="258" t="s">
        <v>244</v>
      </c>
      <c r="AC82" s="258" t="s">
        <v>244</v>
      </c>
      <c r="AD82" s="260" t="s">
        <v>544</v>
      </c>
      <c r="AE82" s="261" t="s">
        <v>674</v>
      </c>
    </row>
    <row r="83" spans="1:31" ht="98.1" customHeight="1" thickBot="1">
      <c r="A83" s="250" t="s">
        <v>726</v>
      </c>
      <c r="B83" s="251" t="s">
        <v>418</v>
      </c>
      <c r="C83" s="252" t="s">
        <v>137</v>
      </c>
      <c r="D83" s="253" t="s">
        <v>138</v>
      </c>
      <c r="E83" s="292">
        <v>44621</v>
      </c>
      <c r="F83" s="254"/>
      <c r="G83" s="254"/>
      <c r="H83" s="255" t="s">
        <v>69</v>
      </c>
      <c r="I83" s="256"/>
      <c r="J83" s="231" t="s">
        <v>867</v>
      </c>
      <c r="K83" s="231"/>
      <c r="L83" s="230"/>
      <c r="M83" s="255" t="s">
        <v>56</v>
      </c>
      <c r="N83" s="256"/>
      <c r="O83" s="322" t="s">
        <v>1043</v>
      </c>
      <c r="P83" s="322"/>
      <c r="Q83" s="323"/>
      <c r="R83" s="255" t="s">
        <v>56</v>
      </c>
      <c r="S83" s="256"/>
      <c r="T83" s="322" t="s">
        <v>1043</v>
      </c>
      <c r="U83" s="329"/>
      <c r="V83" s="328" t="s">
        <v>56</v>
      </c>
      <c r="W83" s="287"/>
      <c r="X83" s="266">
        <v>4</v>
      </c>
      <c r="Y83" s="258" t="s">
        <v>28</v>
      </c>
      <c r="Z83" s="259" t="s">
        <v>735</v>
      </c>
      <c r="AA83" s="258" t="s">
        <v>29</v>
      </c>
      <c r="AB83" s="258" t="s">
        <v>244</v>
      </c>
      <c r="AC83" s="258" t="s">
        <v>244</v>
      </c>
      <c r="AD83" s="260" t="s">
        <v>545</v>
      </c>
      <c r="AE83" s="261" t="s">
        <v>675</v>
      </c>
    </row>
    <row r="84" spans="1:31" ht="90" customHeight="1" thickBot="1">
      <c r="A84" s="250" t="s">
        <v>726</v>
      </c>
      <c r="B84" s="251" t="s">
        <v>419</v>
      </c>
      <c r="C84" s="252" t="s">
        <v>136</v>
      </c>
      <c r="D84" s="253" t="s">
        <v>420</v>
      </c>
      <c r="E84" s="292">
        <v>44621</v>
      </c>
      <c r="F84" s="254" t="s">
        <v>825</v>
      </c>
      <c r="G84" s="254"/>
      <c r="H84" s="255" t="s">
        <v>69</v>
      </c>
      <c r="I84" s="256"/>
      <c r="J84" s="231" t="s">
        <v>913</v>
      </c>
      <c r="K84" s="231"/>
      <c r="L84" s="230"/>
      <c r="M84" s="255" t="s">
        <v>65</v>
      </c>
      <c r="N84" s="256"/>
      <c r="O84" s="322" t="s">
        <v>984</v>
      </c>
      <c r="P84" s="322"/>
      <c r="Q84" s="323"/>
      <c r="R84" s="255" t="s">
        <v>65</v>
      </c>
      <c r="S84" s="256"/>
      <c r="T84" s="329" t="s">
        <v>1123</v>
      </c>
      <c r="U84" s="330"/>
      <c r="V84" s="328" t="s">
        <v>56</v>
      </c>
      <c r="W84" s="287"/>
      <c r="X84" s="266">
        <v>4</v>
      </c>
      <c r="Y84" s="258" t="s">
        <v>28</v>
      </c>
      <c r="Z84" s="259" t="s">
        <v>732</v>
      </c>
      <c r="AA84" s="258" t="s">
        <v>29</v>
      </c>
      <c r="AB84" s="258" t="s">
        <v>244</v>
      </c>
      <c r="AC84" s="258" t="s">
        <v>244</v>
      </c>
      <c r="AD84" s="260" t="s">
        <v>546</v>
      </c>
      <c r="AE84" s="261" t="s">
        <v>676</v>
      </c>
    </row>
    <row r="85" spans="1:31" ht="194.4" customHeight="1" thickBot="1">
      <c r="A85" s="250" t="s">
        <v>42</v>
      </c>
      <c r="B85" s="251" t="s">
        <v>421</v>
      </c>
      <c r="C85" s="252" t="s">
        <v>422</v>
      </c>
      <c r="D85" s="253" t="s">
        <v>423</v>
      </c>
      <c r="E85" s="292">
        <v>44621</v>
      </c>
      <c r="F85" s="254" t="s">
        <v>818</v>
      </c>
      <c r="G85" s="254"/>
      <c r="H85" s="255" t="s">
        <v>65</v>
      </c>
      <c r="I85" s="256"/>
      <c r="J85" s="268" t="s">
        <v>904</v>
      </c>
      <c r="K85" s="231"/>
      <c r="L85" s="230"/>
      <c r="M85" s="255" t="s">
        <v>65</v>
      </c>
      <c r="N85" s="256"/>
      <c r="O85" s="322" t="s">
        <v>969</v>
      </c>
      <c r="P85" s="322"/>
      <c r="Q85" s="323"/>
      <c r="R85" s="255" t="s">
        <v>65</v>
      </c>
      <c r="S85" s="256"/>
      <c r="T85" s="322" t="s">
        <v>1099</v>
      </c>
      <c r="U85" s="330"/>
      <c r="V85" s="328" t="s">
        <v>56</v>
      </c>
      <c r="W85" s="287"/>
      <c r="X85" s="257">
        <v>4</v>
      </c>
      <c r="Y85" s="258" t="s">
        <v>28</v>
      </c>
      <c r="Z85" s="259" t="s">
        <v>578</v>
      </c>
      <c r="AA85" s="258" t="s">
        <v>29</v>
      </c>
      <c r="AB85" s="258" t="s">
        <v>244</v>
      </c>
      <c r="AC85" s="258" t="s">
        <v>244</v>
      </c>
      <c r="AD85" s="260" t="s">
        <v>547</v>
      </c>
      <c r="AE85" s="261" t="s">
        <v>677</v>
      </c>
    </row>
    <row r="86" spans="1:31" ht="150" customHeight="1" thickBot="1">
      <c r="A86" s="250" t="s">
        <v>42</v>
      </c>
      <c r="B86" s="251" t="s">
        <v>424</v>
      </c>
      <c r="C86" s="252" t="s">
        <v>422</v>
      </c>
      <c r="D86" s="253" t="s">
        <v>425</v>
      </c>
      <c r="E86" s="292">
        <v>44621</v>
      </c>
      <c r="F86" s="254"/>
      <c r="G86" s="254"/>
      <c r="H86" s="255" t="s">
        <v>69</v>
      </c>
      <c r="I86" s="256"/>
      <c r="J86" s="231" t="s">
        <v>896</v>
      </c>
      <c r="K86" s="231"/>
      <c r="L86" s="230"/>
      <c r="M86" s="255" t="s">
        <v>65</v>
      </c>
      <c r="N86" s="256"/>
      <c r="O86" s="322" t="s">
        <v>982</v>
      </c>
      <c r="P86" s="322"/>
      <c r="Q86" s="323"/>
      <c r="R86" s="255" t="s">
        <v>65</v>
      </c>
      <c r="S86" s="256"/>
      <c r="T86" s="351" t="s">
        <v>1114</v>
      </c>
      <c r="U86" s="330"/>
      <c r="V86" s="328" t="s">
        <v>56</v>
      </c>
      <c r="W86" s="287"/>
      <c r="X86" s="257">
        <v>4</v>
      </c>
      <c r="Y86" s="258" t="s">
        <v>28</v>
      </c>
      <c r="Z86" s="259" t="s">
        <v>578</v>
      </c>
      <c r="AA86" s="258" t="s">
        <v>29</v>
      </c>
      <c r="AB86" s="258" t="s">
        <v>244</v>
      </c>
      <c r="AC86" s="258" t="s">
        <v>244</v>
      </c>
      <c r="AD86" s="260" t="s">
        <v>548</v>
      </c>
      <c r="AE86" s="261" t="s">
        <v>678</v>
      </c>
    </row>
    <row r="87" spans="1:31" ht="98.1" customHeight="1" thickBot="1">
      <c r="A87" s="250" t="s">
        <v>1068</v>
      </c>
      <c r="B87" s="251" t="s">
        <v>426</v>
      </c>
      <c r="C87" s="252" t="s">
        <v>16</v>
      </c>
      <c r="D87" s="253" t="s">
        <v>17</v>
      </c>
      <c r="E87" s="292"/>
      <c r="F87" s="254" t="s">
        <v>795</v>
      </c>
      <c r="G87" s="254"/>
      <c r="H87" s="255" t="s">
        <v>65</v>
      </c>
      <c r="I87" s="256"/>
      <c r="J87" s="231" t="s">
        <v>871</v>
      </c>
      <c r="K87" s="311">
        <v>1</v>
      </c>
      <c r="L87" s="230"/>
      <c r="M87" s="255" t="s">
        <v>65</v>
      </c>
      <c r="N87" s="256"/>
      <c r="O87" s="322" t="s">
        <v>956</v>
      </c>
      <c r="P87" s="322" t="s">
        <v>957</v>
      </c>
      <c r="Q87" s="323"/>
      <c r="R87" s="255" t="s">
        <v>65</v>
      </c>
      <c r="S87" s="256"/>
      <c r="T87" s="329" t="s">
        <v>1129</v>
      </c>
      <c r="U87" s="341">
        <v>1</v>
      </c>
      <c r="V87" s="328" t="s">
        <v>56</v>
      </c>
      <c r="W87" s="287"/>
      <c r="X87" s="257"/>
      <c r="Y87" s="258" t="s">
        <v>26</v>
      </c>
      <c r="Z87" s="259" t="s">
        <v>24</v>
      </c>
      <c r="AA87" s="258" t="s">
        <v>29</v>
      </c>
      <c r="AB87" s="258" t="s">
        <v>80</v>
      </c>
      <c r="AC87" s="258" t="s">
        <v>77</v>
      </c>
      <c r="AD87" s="260" t="s">
        <v>176</v>
      </c>
      <c r="AE87" s="261" t="s">
        <v>679</v>
      </c>
    </row>
    <row r="88" spans="1:31" ht="135" customHeight="1" thickBot="1">
      <c r="A88" s="250" t="s">
        <v>1068</v>
      </c>
      <c r="B88" s="251" t="s">
        <v>427</v>
      </c>
      <c r="C88" s="252" t="s">
        <v>18</v>
      </c>
      <c r="D88" s="253" t="s">
        <v>17</v>
      </c>
      <c r="E88" s="292"/>
      <c r="F88" s="254" t="s">
        <v>796</v>
      </c>
      <c r="G88" s="254"/>
      <c r="H88" s="255" t="s">
        <v>65</v>
      </c>
      <c r="I88" s="256"/>
      <c r="J88" s="231" t="s">
        <v>872</v>
      </c>
      <c r="K88" s="311">
        <v>0.93</v>
      </c>
      <c r="L88" s="230"/>
      <c r="M88" s="255" t="s">
        <v>65</v>
      </c>
      <c r="N88" s="256"/>
      <c r="O88" s="322" t="s">
        <v>959</v>
      </c>
      <c r="P88" s="322" t="s">
        <v>961</v>
      </c>
      <c r="Q88" s="323"/>
      <c r="R88" s="255" t="s">
        <v>65</v>
      </c>
      <c r="S88" s="256"/>
      <c r="T88" s="330" t="s">
        <v>1130</v>
      </c>
      <c r="U88" s="341">
        <v>0.95</v>
      </c>
      <c r="V88" s="328" t="s">
        <v>56</v>
      </c>
      <c r="W88" s="287"/>
      <c r="X88" s="257"/>
      <c r="Y88" s="258" t="s">
        <v>26</v>
      </c>
      <c r="Z88" s="259" t="s">
        <v>24</v>
      </c>
      <c r="AA88" s="258" t="s">
        <v>29</v>
      </c>
      <c r="AB88" s="258" t="s">
        <v>80</v>
      </c>
      <c r="AC88" s="258" t="s">
        <v>77</v>
      </c>
      <c r="AD88" s="260" t="s">
        <v>177</v>
      </c>
      <c r="AE88" s="261" t="s">
        <v>680</v>
      </c>
    </row>
    <row r="89" spans="1:31" ht="98.1" customHeight="1" thickBot="1">
      <c r="A89" s="250" t="s">
        <v>1068</v>
      </c>
      <c r="B89" s="251" t="s">
        <v>428</v>
      </c>
      <c r="C89" s="252" t="s">
        <v>19</v>
      </c>
      <c r="D89" s="253" t="s">
        <v>17</v>
      </c>
      <c r="E89" s="292"/>
      <c r="F89" s="254" t="s">
        <v>797</v>
      </c>
      <c r="G89" s="254"/>
      <c r="H89" s="255" t="s">
        <v>65</v>
      </c>
      <c r="I89" s="256"/>
      <c r="J89" s="262" t="s">
        <v>899</v>
      </c>
      <c r="K89" s="312">
        <v>0.97</v>
      </c>
      <c r="L89" s="230"/>
      <c r="M89" s="255" t="s">
        <v>65</v>
      </c>
      <c r="N89" s="263"/>
      <c r="O89" s="322" t="s">
        <v>960</v>
      </c>
      <c r="P89" s="322" t="s">
        <v>958</v>
      </c>
      <c r="Q89" s="323"/>
      <c r="R89" s="255" t="s">
        <v>65</v>
      </c>
      <c r="S89" s="263"/>
      <c r="T89" s="326" t="s">
        <v>1131</v>
      </c>
      <c r="U89" s="340">
        <v>0.97</v>
      </c>
      <c r="V89" s="328" t="s">
        <v>56</v>
      </c>
      <c r="W89" s="288"/>
      <c r="X89" s="266"/>
      <c r="Y89" s="258" t="s">
        <v>26</v>
      </c>
      <c r="Z89" s="259" t="s">
        <v>24</v>
      </c>
      <c r="AA89" s="258" t="s">
        <v>29</v>
      </c>
      <c r="AB89" s="258" t="s">
        <v>80</v>
      </c>
      <c r="AC89" s="258" t="s">
        <v>77</v>
      </c>
      <c r="AD89" s="260" t="s">
        <v>178</v>
      </c>
      <c r="AE89" s="261" t="s">
        <v>681</v>
      </c>
    </row>
    <row r="90" spans="1:31" ht="98.1" customHeight="1" thickBot="1">
      <c r="A90" s="250" t="s">
        <v>243</v>
      </c>
      <c r="B90" s="251" t="s">
        <v>429</v>
      </c>
      <c r="C90" s="252" t="s">
        <v>139</v>
      </c>
      <c r="D90" s="253" t="s">
        <v>140</v>
      </c>
      <c r="E90" s="292" t="s">
        <v>430</v>
      </c>
      <c r="F90" s="230" t="s">
        <v>839</v>
      </c>
      <c r="G90" s="254"/>
      <c r="H90" s="255" t="s">
        <v>56</v>
      </c>
      <c r="I90" s="256"/>
      <c r="J90" s="262"/>
      <c r="K90" s="262"/>
      <c r="L90" s="265"/>
      <c r="M90" s="255" t="s">
        <v>56</v>
      </c>
      <c r="N90" s="263"/>
      <c r="O90" s="322"/>
      <c r="P90" s="322"/>
      <c r="Q90" s="323"/>
      <c r="R90" s="255" t="s">
        <v>56</v>
      </c>
      <c r="S90" s="263"/>
      <c r="T90" s="326"/>
      <c r="U90" s="327"/>
      <c r="V90" s="328" t="s">
        <v>56</v>
      </c>
      <c r="W90" s="288"/>
      <c r="X90" s="266">
        <v>1</v>
      </c>
      <c r="Y90" s="277" t="s">
        <v>26</v>
      </c>
      <c r="Z90" s="259" t="s">
        <v>24</v>
      </c>
      <c r="AA90" s="258" t="s">
        <v>29</v>
      </c>
      <c r="AB90" s="258" t="s">
        <v>80</v>
      </c>
      <c r="AC90" s="258" t="s">
        <v>77</v>
      </c>
      <c r="AD90" s="260" t="s">
        <v>179</v>
      </c>
      <c r="AE90" s="261" t="s">
        <v>682</v>
      </c>
    </row>
    <row r="91" spans="1:31" ht="98.1" customHeight="1" thickBot="1">
      <c r="A91" s="250" t="s">
        <v>243</v>
      </c>
      <c r="B91" s="251" t="s">
        <v>431</v>
      </c>
      <c r="C91" s="252" t="s">
        <v>141</v>
      </c>
      <c r="D91" s="253" t="s">
        <v>432</v>
      </c>
      <c r="E91" s="292">
        <v>44531</v>
      </c>
      <c r="F91" s="254"/>
      <c r="G91" s="254"/>
      <c r="H91" s="255" t="s">
        <v>69</v>
      </c>
      <c r="I91" s="256"/>
      <c r="J91" s="231"/>
      <c r="K91" s="231"/>
      <c r="L91" s="230"/>
      <c r="M91" s="255" t="s">
        <v>65</v>
      </c>
      <c r="N91" s="263"/>
      <c r="O91" s="322" t="s">
        <v>1044</v>
      </c>
      <c r="P91" s="322"/>
      <c r="Q91" s="323"/>
      <c r="R91" s="255" t="s">
        <v>56</v>
      </c>
      <c r="S91" s="256"/>
      <c r="T91" s="329"/>
      <c r="U91" s="330"/>
      <c r="V91" s="328" t="s">
        <v>56</v>
      </c>
      <c r="W91" s="287"/>
      <c r="X91" s="257">
        <v>3</v>
      </c>
      <c r="Y91" s="277" t="s">
        <v>26</v>
      </c>
      <c r="Z91" s="259" t="s">
        <v>24</v>
      </c>
      <c r="AA91" s="258" t="s">
        <v>29</v>
      </c>
      <c r="AB91" s="258" t="s">
        <v>80</v>
      </c>
      <c r="AC91" s="258" t="s">
        <v>77</v>
      </c>
      <c r="AD91" s="260" t="s">
        <v>180</v>
      </c>
      <c r="AE91" s="261" t="s">
        <v>683</v>
      </c>
    </row>
    <row r="92" spans="1:31" ht="98.1" customHeight="1" thickBot="1">
      <c r="A92" s="250" t="s">
        <v>48</v>
      </c>
      <c r="B92" s="251" t="s">
        <v>433</v>
      </c>
      <c r="C92" s="252" t="s">
        <v>434</v>
      </c>
      <c r="D92" s="253" t="s">
        <v>435</v>
      </c>
      <c r="E92" s="292">
        <v>44287</v>
      </c>
      <c r="F92" s="254" t="s">
        <v>769</v>
      </c>
      <c r="G92" s="254"/>
      <c r="H92" s="255" t="s">
        <v>56</v>
      </c>
      <c r="I92" s="256"/>
      <c r="J92" s="231"/>
      <c r="K92" s="231"/>
      <c r="L92" s="230"/>
      <c r="M92" s="255" t="s">
        <v>56</v>
      </c>
      <c r="N92" s="256"/>
      <c r="O92" s="322"/>
      <c r="P92" s="322"/>
      <c r="Q92" s="323"/>
      <c r="R92" s="255" t="s">
        <v>56</v>
      </c>
      <c r="S92" s="256"/>
      <c r="T92" s="330"/>
      <c r="U92" s="330"/>
      <c r="V92" s="328" t="s">
        <v>56</v>
      </c>
      <c r="W92" s="287"/>
      <c r="X92" s="266">
        <v>1</v>
      </c>
      <c r="Y92" s="258" t="s">
        <v>27</v>
      </c>
      <c r="Z92" s="259" t="s">
        <v>47</v>
      </c>
      <c r="AA92" s="258" t="s">
        <v>29</v>
      </c>
      <c r="AB92" s="258" t="s">
        <v>80</v>
      </c>
      <c r="AC92" s="258" t="s">
        <v>77</v>
      </c>
      <c r="AD92" s="260" t="s">
        <v>549</v>
      </c>
      <c r="AE92" s="261" t="s">
        <v>684</v>
      </c>
    </row>
    <row r="93" spans="1:31" ht="131.4" customHeight="1" thickBot="1">
      <c r="A93" s="250" t="s">
        <v>48</v>
      </c>
      <c r="B93" s="251" t="s">
        <v>436</v>
      </c>
      <c r="C93" s="252" t="s">
        <v>434</v>
      </c>
      <c r="D93" s="253" t="s">
        <v>437</v>
      </c>
      <c r="E93" s="292">
        <v>44348</v>
      </c>
      <c r="F93" s="254" t="s">
        <v>768</v>
      </c>
      <c r="G93" s="254"/>
      <c r="H93" s="255" t="s">
        <v>56</v>
      </c>
      <c r="I93" s="256"/>
      <c r="J93" s="231"/>
      <c r="K93" s="231"/>
      <c r="L93" s="230"/>
      <c r="M93" s="255" t="s">
        <v>56</v>
      </c>
      <c r="N93" s="256"/>
      <c r="O93" s="322"/>
      <c r="P93" s="322"/>
      <c r="Q93" s="323"/>
      <c r="R93" s="255" t="s">
        <v>56</v>
      </c>
      <c r="S93" s="256"/>
      <c r="T93" s="329"/>
      <c r="U93" s="330"/>
      <c r="V93" s="328" t="s">
        <v>56</v>
      </c>
      <c r="W93" s="287"/>
      <c r="X93" s="257">
        <v>1</v>
      </c>
      <c r="Y93" s="258" t="s">
        <v>27</v>
      </c>
      <c r="Z93" s="259" t="s">
        <v>47</v>
      </c>
      <c r="AA93" s="258" t="s">
        <v>29</v>
      </c>
      <c r="AB93" s="258" t="s">
        <v>80</v>
      </c>
      <c r="AC93" s="258" t="s">
        <v>77</v>
      </c>
      <c r="AD93" s="260" t="s">
        <v>181</v>
      </c>
      <c r="AE93" s="261" t="s">
        <v>685</v>
      </c>
    </row>
    <row r="94" spans="1:31" ht="131.4" customHeight="1" thickBot="1">
      <c r="A94" s="250" t="s">
        <v>48</v>
      </c>
      <c r="B94" s="251" t="s">
        <v>438</v>
      </c>
      <c r="C94" s="252" t="s">
        <v>434</v>
      </c>
      <c r="D94" s="253" t="s">
        <v>439</v>
      </c>
      <c r="E94" s="292">
        <v>44531</v>
      </c>
      <c r="F94" s="254" t="s">
        <v>770</v>
      </c>
      <c r="G94" s="254"/>
      <c r="H94" s="255" t="s">
        <v>65</v>
      </c>
      <c r="I94" s="256"/>
      <c r="J94" s="231" t="s">
        <v>878</v>
      </c>
      <c r="K94" s="231"/>
      <c r="L94" s="230"/>
      <c r="M94" s="255" t="s">
        <v>65</v>
      </c>
      <c r="N94" s="256"/>
      <c r="O94" s="322" t="s">
        <v>1045</v>
      </c>
      <c r="P94" s="322"/>
      <c r="Q94" s="323"/>
      <c r="R94" s="255" t="s">
        <v>56</v>
      </c>
      <c r="S94" s="256"/>
      <c r="T94" s="329"/>
      <c r="U94" s="330"/>
      <c r="V94" s="328" t="s">
        <v>56</v>
      </c>
      <c r="W94" s="287"/>
      <c r="X94" s="257">
        <v>3</v>
      </c>
      <c r="Y94" s="258" t="s">
        <v>27</v>
      </c>
      <c r="Z94" s="259" t="s">
        <v>47</v>
      </c>
      <c r="AA94" s="258" t="s">
        <v>29</v>
      </c>
      <c r="AB94" s="258" t="s">
        <v>80</v>
      </c>
      <c r="AC94" s="258" t="s">
        <v>77</v>
      </c>
      <c r="AD94" s="260" t="s">
        <v>182</v>
      </c>
      <c r="AE94" s="261" t="s">
        <v>686</v>
      </c>
    </row>
    <row r="95" spans="1:31" ht="98.1" customHeight="1" thickBot="1">
      <c r="A95" s="250" t="s">
        <v>42</v>
      </c>
      <c r="B95" s="251" t="s">
        <v>440</v>
      </c>
      <c r="C95" s="252" t="s">
        <v>434</v>
      </c>
      <c r="D95" s="253" t="s">
        <v>441</v>
      </c>
      <c r="E95" s="292">
        <v>44621</v>
      </c>
      <c r="F95" s="254" t="s">
        <v>823</v>
      </c>
      <c r="G95" s="254"/>
      <c r="H95" s="255" t="s">
        <v>69</v>
      </c>
      <c r="I95" s="256"/>
      <c r="J95" s="254" t="s">
        <v>823</v>
      </c>
      <c r="K95" s="231"/>
      <c r="L95" s="230"/>
      <c r="M95" s="255" t="s">
        <v>69</v>
      </c>
      <c r="N95" s="256"/>
      <c r="O95" s="322"/>
      <c r="P95" s="322"/>
      <c r="Q95" s="323"/>
      <c r="R95" s="255" t="s">
        <v>69</v>
      </c>
      <c r="S95" s="256"/>
      <c r="T95" s="329" t="s">
        <v>1097</v>
      </c>
      <c r="U95" s="330"/>
      <c r="V95" s="328" t="s">
        <v>56</v>
      </c>
      <c r="W95" s="329"/>
      <c r="X95" s="257">
        <v>4</v>
      </c>
      <c r="Y95" s="258" t="s">
        <v>27</v>
      </c>
      <c r="Z95" s="259" t="s">
        <v>47</v>
      </c>
      <c r="AA95" s="258" t="s">
        <v>29</v>
      </c>
      <c r="AB95" s="258" t="s">
        <v>80</v>
      </c>
      <c r="AC95" s="258" t="s">
        <v>77</v>
      </c>
      <c r="AD95" s="260" t="s">
        <v>183</v>
      </c>
      <c r="AE95" s="261" t="s">
        <v>687</v>
      </c>
    </row>
    <row r="96" spans="1:31" ht="98.1" customHeight="1" thickBot="1">
      <c r="A96" s="250" t="s">
        <v>48</v>
      </c>
      <c r="B96" s="251" t="s">
        <v>442</v>
      </c>
      <c r="C96" s="252" t="s">
        <v>443</v>
      </c>
      <c r="D96" s="253" t="s">
        <v>444</v>
      </c>
      <c r="E96" s="292">
        <v>44470</v>
      </c>
      <c r="F96" s="267" t="s">
        <v>771</v>
      </c>
      <c r="G96" s="254"/>
      <c r="H96" s="255" t="s">
        <v>65</v>
      </c>
      <c r="I96" s="256"/>
      <c r="J96" s="345" t="s">
        <v>879</v>
      </c>
      <c r="K96" s="231"/>
      <c r="L96" s="230"/>
      <c r="M96" s="255" t="s">
        <v>65</v>
      </c>
      <c r="N96" s="256"/>
      <c r="O96" s="322" t="s">
        <v>1046</v>
      </c>
      <c r="P96" s="322"/>
      <c r="Q96" s="323"/>
      <c r="R96" s="255" t="s">
        <v>56</v>
      </c>
      <c r="S96" s="256"/>
      <c r="T96" s="329"/>
      <c r="U96" s="330"/>
      <c r="V96" s="328" t="s">
        <v>56</v>
      </c>
      <c r="W96" s="287"/>
      <c r="X96" s="257">
        <v>3</v>
      </c>
      <c r="Y96" s="258" t="s">
        <v>27</v>
      </c>
      <c r="Z96" s="259" t="s">
        <v>47</v>
      </c>
      <c r="AA96" s="258" t="s">
        <v>29</v>
      </c>
      <c r="AB96" s="258" t="s">
        <v>80</v>
      </c>
      <c r="AC96" s="258" t="s">
        <v>77</v>
      </c>
      <c r="AD96" s="260" t="s">
        <v>184</v>
      </c>
      <c r="AE96" s="261" t="s">
        <v>688</v>
      </c>
    </row>
    <row r="97" spans="1:31" ht="98.1" customHeight="1" thickBot="1">
      <c r="A97" s="250" t="s">
        <v>48</v>
      </c>
      <c r="B97" s="251" t="s">
        <v>445</v>
      </c>
      <c r="C97" s="252" t="s">
        <v>443</v>
      </c>
      <c r="D97" s="253" t="s">
        <v>446</v>
      </c>
      <c r="E97" s="292">
        <v>44621</v>
      </c>
      <c r="F97" s="254"/>
      <c r="G97" s="254"/>
      <c r="H97" s="255" t="s">
        <v>69</v>
      </c>
      <c r="I97" s="256"/>
      <c r="J97" s="231" t="s">
        <v>880</v>
      </c>
      <c r="K97" s="231"/>
      <c r="L97" s="230"/>
      <c r="M97" s="255" t="s">
        <v>65</v>
      </c>
      <c r="N97" s="256"/>
      <c r="O97" s="322" t="s">
        <v>947</v>
      </c>
      <c r="P97" s="322"/>
      <c r="Q97" s="323"/>
      <c r="R97" s="255" t="s">
        <v>60</v>
      </c>
      <c r="S97" s="256"/>
      <c r="T97" s="329" t="s">
        <v>1064</v>
      </c>
      <c r="U97" s="330"/>
      <c r="V97" s="328" t="s">
        <v>63</v>
      </c>
      <c r="W97" s="287"/>
      <c r="X97" s="257">
        <v>4</v>
      </c>
      <c r="Y97" s="258" t="s">
        <v>27</v>
      </c>
      <c r="Z97" s="259" t="s">
        <v>47</v>
      </c>
      <c r="AA97" s="258" t="s">
        <v>29</v>
      </c>
      <c r="AB97" s="258" t="s">
        <v>80</v>
      </c>
      <c r="AC97" s="258" t="s">
        <v>77</v>
      </c>
      <c r="AD97" s="260" t="s">
        <v>185</v>
      </c>
      <c r="AE97" s="261" t="s">
        <v>689</v>
      </c>
    </row>
    <row r="98" spans="1:31" ht="98.1" customHeight="1" thickBot="1">
      <c r="A98" s="250" t="s">
        <v>48</v>
      </c>
      <c r="B98" s="251" t="s">
        <v>447</v>
      </c>
      <c r="C98" s="252" t="s">
        <v>142</v>
      </c>
      <c r="D98" s="253" t="s">
        <v>448</v>
      </c>
      <c r="E98" s="292">
        <v>44621</v>
      </c>
      <c r="F98" s="254"/>
      <c r="G98" s="254"/>
      <c r="H98" s="255" t="s">
        <v>69</v>
      </c>
      <c r="I98" s="256"/>
      <c r="J98" s="264"/>
      <c r="K98" s="230"/>
      <c r="L98" s="230"/>
      <c r="M98" s="255" t="s">
        <v>69</v>
      </c>
      <c r="N98" s="256"/>
      <c r="O98" s="322" t="s">
        <v>1047</v>
      </c>
      <c r="P98" s="322"/>
      <c r="Q98" s="323"/>
      <c r="R98" s="255" t="s">
        <v>65</v>
      </c>
      <c r="S98" s="256"/>
      <c r="T98" s="326" t="s">
        <v>1085</v>
      </c>
      <c r="U98" s="332"/>
      <c r="V98" s="328" t="s">
        <v>56</v>
      </c>
      <c r="W98" s="287"/>
      <c r="X98" s="266">
        <v>4</v>
      </c>
      <c r="Y98" s="258" t="s">
        <v>27</v>
      </c>
      <c r="Z98" s="259" t="s">
        <v>47</v>
      </c>
      <c r="AA98" s="258" t="s">
        <v>29</v>
      </c>
      <c r="AB98" s="258" t="s">
        <v>80</v>
      </c>
      <c r="AC98" s="258" t="s">
        <v>77</v>
      </c>
      <c r="AD98" s="260" t="s">
        <v>186</v>
      </c>
      <c r="AE98" s="261" t="s">
        <v>690</v>
      </c>
    </row>
    <row r="99" spans="1:31" ht="98.1" customHeight="1" thickBot="1">
      <c r="A99" s="250" t="s">
        <v>48</v>
      </c>
      <c r="B99" s="251" t="s">
        <v>449</v>
      </c>
      <c r="C99" s="274" t="s">
        <v>450</v>
      </c>
      <c r="D99" s="275" t="s">
        <v>451</v>
      </c>
      <c r="E99" s="292">
        <v>44531</v>
      </c>
      <c r="F99" s="254" t="s">
        <v>834</v>
      </c>
      <c r="G99" s="254"/>
      <c r="H99" s="255" t="s">
        <v>65</v>
      </c>
      <c r="I99" s="256"/>
      <c r="J99" s="231" t="s">
        <v>881</v>
      </c>
      <c r="K99" s="231"/>
      <c r="L99" s="230"/>
      <c r="M99" s="255" t="s">
        <v>65</v>
      </c>
      <c r="N99" s="256"/>
      <c r="O99" s="322" t="s">
        <v>1048</v>
      </c>
      <c r="P99" s="322"/>
      <c r="Q99" s="323"/>
      <c r="R99" s="255" t="s">
        <v>56</v>
      </c>
      <c r="S99" s="256"/>
      <c r="T99" s="329"/>
      <c r="U99" s="330"/>
      <c r="V99" s="328" t="s">
        <v>56</v>
      </c>
      <c r="W99" s="287"/>
      <c r="X99" s="257">
        <v>3</v>
      </c>
      <c r="Y99" s="258" t="s">
        <v>27</v>
      </c>
      <c r="Z99" s="259" t="s">
        <v>47</v>
      </c>
      <c r="AA99" s="258" t="s">
        <v>29</v>
      </c>
      <c r="AB99" s="258" t="s">
        <v>80</v>
      </c>
      <c r="AC99" s="258" t="s">
        <v>77</v>
      </c>
      <c r="AD99" s="276" t="s">
        <v>550</v>
      </c>
      <c r="AE99" s="261" t="s">
        <v>691</v>
      </c>
    </row>
    <row r="100" spans="1:31" ht="121.2" customHeight="1" thickBot="1">
      <c r="A100" s="250" t="s">
        <v>48</v>
      </c>
      <c r="B100" s="251" t="s">
        <v>452</v>
      </c>
      <c r="C100" s="252" t="s">
        <v>450</v>
      </c>
      <c r="D100" s="253" t="s">
        <v>453</v>
      </c>
      <c r="E100" s="292">
        <v>44621</v>
      </c>
      <c r="F100" s="254" t="s">
        <v>835</v>
      </c>
      <c r="G100" s="254"/>
      <c r="H100" s="255" t="s">
        <v>66</v>
      </c>
      <c r="I100" s="256"/>
      <c r="J100" s="231" t="s">
        <v>882</v>
      </c>
      <c r="K100" s="231"/>
      <c r="L100" s="230"/>
      <c r="M100" s="255" t="s">
        <v>66</v>
      </c>
      <c r="N100" s="256"/>
      <c r="O100" s="322" t="s">
        <v>948</v>
      </c>
      <c r="P100" s="322"/>
      <c r="Q100" s="323"/>
      <c r="R100" s="255" t="s">
        <v>60</v>
      </c>
      <c r="S100" s="256"/>
      <c r="T100" s="329" t="s">
        <v>1065</v>
      </c>
      <c r="U100" s="330"/>
      <c r="V100" s="328" t="s">
        <v>63</v>
      </c>
      <c r="W100" s="287"/>
      <c r="X100" s="257">
        <v>4</v>
      </c>
      <c r="Y100" s="258" t="s">
        <v>27</v>
      </c>
      <c r="Z100" s="259" t="s">
        <v>47</v>
      </c>
      <c r="AA100" s="258" t="s">
        <v>29</v>
      </c>
      <c r="AB100" s="258" t="s">
        <v>80</v>
      </c>
      <c r="AC100" s="258" t="s">
        <v>77</v>
      </c>
      <c r="AD100" s="260" t="s">
        <v>187</v>
      </c>
      <c r="AE100" s="261" t="s">
        <v>692</v>
      </c>
    </row>
    <row r="101" spans="1:31" ht="98.1" customHeight="1" thickBot="1">
      <c r="A101" s="250" t="s">
        <v>48</v>
      </c>
      <c r="B101" s="251" t="s">
        <v>454</v>
      </c>
      <c r="C101" s="252" t="s">
        <v>455</v>
      </c>
      <c r="D101" s="253" t="s">
        <v>727</v>
      </c>
      <c r="E101" s="292">
        <v>44621</v>
      </c>
      <c r="F101" s="254" t="s">
        <v>772</v>
      </c>
      <c r="G101" s="254"/>
      <c r="H101" s="255" t="s">
        <v>65</v>
      </c>
      <c r="I101" s="256"/>
      <c r="J101" s="231" t="s">
        <v>883</v>
      </c>
      <c r="K101" s="231"/>
      <c r="L101" s="230"/>
      <c r="M101" s="255" t="s">
        <v>65</v>
      </c>
      <c r="N101" s="256"/>
      <c r="O101" s="322" t="s">
        <v>952</v>
      </c>
      <c r="P101" s="322"/>
      <c r="Q101" s="323"/>
      <c r="R101" s="255" t="s">
        <v>66</v>
      </c>
      <c r="S101" s="256"/>
      <c r="T101" s="329" t="s">
        <v>1086</v>
      </c>
      <c r="U101" s="330"/>
      <c r="V101" s="328" t="s">
        <v>56</v>
      </c>
      <c r="W101" s="287"/>
      <c r="X101" s="266">
        <v>4</v>
      </c>
      <c r="Y101" s="258" t="s">
        <v>27</v>
      </c>
      <c r="Z101" s="259" t="s">
        <v>47</v>
      </c>
      <c r="AA101" s="258" t="s">
        <v>29</v>
      </c>
      <c r="AB101" s="258" t="s">
        <v>80</v>
      </c>
      <c r="AC101" s="258" t="s">
        <v>77</v>
      </c>
      <c r="AD101" s="260" t="s">
        <v>551</v>
      </c>
      <c r="AE101" s="261" t="s">
        <v>693</v>
      </c>
    </row>
    <row r="102" spans="1:31" ht="98.1" customHeight="1" thickBot="1">
      <c r="A102" s="250" t="s">
        <v>48</v>
      </c>
      <c r="B102" s="251" t="s">
        <v>456</v>
      </c>
      <c r="C102" s="252" t="s">
        <v>455</v>
      </c>
      <c r="D102" s="253" t="s">
        <v>457</v>
      </c>
      <c r="E102" s="292">
        <v>44621</v>
      </c>
      <c r="F102" s="254" t="s">
        <v>792</v>
      </c>
      <c r="G102" s="254"/>
      <c r="H102" s="255" t="s">
        <v>65</v>
      </c>
      <c r="I102" s="256"/>
      <c r="J102" s="231" t="s">
        <v>884</v>
      </c>
      <c r="K102" s="231"/>
      <c r="L102" s="230"/>
      <c r="M102" s="255" t="s">
        <v>65</v>
      </c>
      <c r="N102" s="256"/>
      <c r="O102" s="322" t="s">
        <v>949</v>
      </c>
      <c r="P102" s="322"/>
      <c r="Q102" s="323"/>
      <c r="R102" s="255" t="s">
        <v>65</v>
      </c>
      <c r="S102" s="256"/>
      <c r="T102" s="329" t="s">
        <v>1087</v>
      </c>
      <c r="U102" s="330"/>
      <c r="V102" s="328" t="s">
        <v>56</v>
      </c>
      <c r="W102" s="287"/>
      <c r="X102" s="257">
        <v>4</v>
      </c>
      <c r="Y102" s="258" t="s">
        <v>27</v>
      </c>
      <c r="Z102" s="259" t="s">
        <v>47</v>
      </c>
      <c r="AA102" s="258" t="s">
        <v>29</v>
      </c>
      <c r="AB102" s="258" t="s">
        <v>80</v>
      </c>
      <c r="AC102" s="258" t="s">
        <v>77</v>
      </c>
      <c r="AD102" s="260" t="s">
        <v>552</v>
      </c>
      <c r="AE102" s="261" t="s">
        <v>694</v>
      </c>
    </row>
    <row r="103" spans="1:31" ht="98.1" customHeight="1" thickBot="1">
      <c r="A103" s="250" t="s">
        <v>48</v>
      </c>
      <c r="B103" s="251" t="s">
        <v>458</v>
      </c>
      <c r="C103" s="252" t="s">
        <v>455</v>
      </c>
      <c r="D103" s="253" t="s">
        <v>459</v>
      </c>
      <c r="E103" s="292">
        <v>44621</v>
      </c>
      <c r="F103" s="254"/>
      <c r="G103" s="254"/>
      <c r="H103" s="255" t="s">
        <v>69</v>
      </c>
      <c r="I103" s="256"/>
      <c r="J103" s="231"/>
      <c r="K103" s="231"/>
      <c r="L103" s="230"/>
      <c r="M103" s="255" t="s">
        <v>69</v>
      </c>
      <c r="N103" s="256"/>
      <c r="O103" s="322" t="s">
        <v>950</v>
      </c>
      <c r="P103" s="322"/>
      <c r="Q103" s="323"/>
      <c r="R103" s="255" t="s">
        <v>65</v>
      </c>
      <c r="S103" s="256"/>
      <c r="T103" s="329" t="s">
        <v>1088</v>
      </c>
      <c r="U103" s="330"/>
      <c r="V103" s="328" t="s">
        <v>56</v>
      </c>
      <c r="W103" s="287"/>
      <c r="X103" s="266">
        <v>4</v>
      </c>
      <c r="Y103" s="258" t="s">
        <v>27</v>
      </c>
      <c r="Z103" s="259" t="s">
        <v>47</v>
      </c>
      <c r="AA103" s="258" t="s">
        <v>29</v>
      </c>
      <c r="AB103" s="258" t="s">
        <v>80</v>
      </c>
      <c r="AC103" s="258" t="s">
        <v>77</v>
      </c>
      <c r="AD103" s="260" t="s">
        <v>553</v>
      </c>
      <c r="AE103" s="261" t="s">
        <v>695</v>
      </c>
    </row>
    <row r="104" spans="1:31" ht="98.1" customHeight="1" thickBot="1">
      <c r="A104" s="250" t="s">
        <v>48</v>
      </c>
      <c r="B104" s="251" t="s">
        <v>460</v>
      </c>
      <c r="C104" s="252" t="s">
        <v>455</v>
      </c>
      <c r="D104" s="253" t="s">
        <v>461</v>
      </c>
      <c r="E104" s="292">
        <v>44621</v>
      </c>
      <c r="F104" s="254"/>
      <c r="G104" s="254"/>
      <c r="H104" s="255" t="s">
        <v>69</v>
      </c>
      <c r="I104" s="256"/>
      <c r="J104" s="231"/>
      <c r="K104" s="231"/>
      <c r="L104" s="230"/>
      <c r="M104" s="255" t="s">
        <v>69</v>
      </c>
      <c r="N104" s="256"/>
      <c r="O104" s="322" t="s">
        <v>1049</v>
      </c>
      <c r="P104" s="322"/>
      <c r="Q104" s="323"/>
      <c r="R104" s="255" t="s">
        <v>65</v>
      </c>
      <c r="S104" s="256"/>
      <c r="T104" s="329" t="s">
        <v>1143</v>
      </c>
      <c r="U104" s="330"/>
      <c r="V104" s="328" t="s">
        <v>56</v>
      </c>
      <c r="W104" s="287"/>
      <c r="X104" s="266">
        <v>4</v>
      </c>
      <c r="Y104" s="258" t="s">
        <v>27</v>
      </c>
      <c r="Z104" s="259" t="s">
        <v>47</v>
      </c>
      <c r="AA104" s="258" t="s">
        <v>29</v>
      </c>
      <c r="AB104" s="258" t="s">
        <v>80</v>
      </c>
      <c r="AC104" s="258" t="s">
        <v>77</v>
      </c>
      <c r="AD104" s="260" t="s">
        <v>554</v>
      </c>
      <c r="AE104" s="261" t="s">
        <v>696</v>
      </c>
    </row>
    <row r="105" spans="1:31" ht="137.25" customHeight="1" thickBot="1">
      <c r="A105" s="250" t="s">
        <v>48</v>
      </c>
      <c r="B105" s="251" t="s">
        <v>462</v>
      </c>
      <c r="C105" s="252" t="s">
        <v>455</v>
      </c>
      <c r="D105" s="253" t="s">
        <v>463</v>
      </c>
      <c r="E105" s="292">
        <v>44470</v>
      </c>
      <c r="F105" s="254" t="s">
        <v>846</v>
      </c>
      <c r="G105" s="254"/>
      <c r="H105" s="255" t="s">
        <v>69</v>
      </c>
      <c r="I105" s="256"/>
      <c r="J105" s="231" t="s">
        <v>885</v>
      </c>
      <c r="K105" s="231"/>
      <c r="L105" s="230"/>
      <c r="M105" s="255" t="s">
        <v>65</v>
      </c>
      <c r="N105" s="256"/>
      <c r="O105" s="322" t="s">
        <v>951</v>
      </c>
      <c r="P105" s="322"/>
      <c r="Q105" s="323"/>
      <c r="R105" s="255" t="s">
        <v>56</v>
      </c>
      <c r="S105" s="256"/>
      <c r="T105" s="329"/>
      <c r="U105" s="330"/>
      <c r="V105" s="328" t="s">
        <v>56</v>
      </c>
      <c r="W105" s="287"/>
      <c r="X105" s="266">
        <v>2</v>
      </c>
      <c r="Y105" s="258" t="s">
        <v>27</v>
      </c>
      <c r="Z105" s="259" t="s">
        <v>47</v>
      </c>
      <c r="AA105" s="258" t="s">
        <v>29</v>
      </c>
      <c r="AB105" s="258" t="s">
        <v>80</v>
      </c>
      <c r="AC105" s="258" t="s">
        <v>77</v>
      </c>
      <c r="AD105" s="260" t="s">
        <v>555</v>
      </c>
      <c r="AE105" s="261" t="s">
        <v>697</v>
      </c>
    </row>
    <row r="106" spans="1:31" ht="98.1" customHeight="1" thickBot="1">
      <c r="A106" s="250" t="s">
        <v>243</v>
      </c>
      <c r="B106" s="251" t="s">
        <v>464</v>
      </c>
      <c r="C106" s="252" t="s">
        <v>141</v>
      </c>
      <c r="D106" s="253" t="s">
        <v>465</v>
      </c>
      <c r="E106" s="292">
        <v>44621</v>
      </c>
      <c r="F106" s="254"/>
      <c r="G106" s="254"/>
      <c r="H106" s="255" t="s">
        <v>69</v>
      </c>
      <c r="I106" s="256"/>
      <c r="J106" s="231"/>
      <c r="K106" s="231"/>
      <c r="L106" s="230"/>
      <c r="M106" s="255" t="s">
        <v>69</v>
      </c>
      <c r="N106" s="256"/>
      <c r="O106" s="322"/>
      <c r="P106" s="322"/>
      <c r="Q106" s="323"/>
      <c r="R106" s="255" t="s">
        <v>69</v>
      </c>
      <c r="S106" s="256"/>
      <c r="T106" s="329" t="s">
        <v>1076</v>
      </c>
      <c r="U106" s="329"/>
      <c r="V106" s="328" t="s">
        <v>56</v>
      </c>
      <c r="W106" s="287"/>
      <c r="X106" s="266">
        <v>4</v>
      </c>
      <c r="Y106" s="258" t="s">
        <v>26</v>
      </c>
      <c r="Z106" s="259" t="s">
        <v>24</v>
      </c>
      <c r="AA106" s="258" t="s">
        <v>29</v>
      </c>
      <c r="AB106" s="258" t="s">
        <v>80</v>
      </c>
      <c r="AC106" s="258" t="s">
        <v>77</v>
      </c>
      <c r="AD106" s="260" t="s">
        <v>556</v>
      </c>
      <c r="AE106" s="261" t="s">
        <v>698</v>
      </c>
    </row>
    <row r="107" spans="1:31" ht="98.1" customHeight="1" thickBot="1">
      <c r="A107" s="250" t="s">
        <v>243</v>
      </c>
      <c r="B107" s="251" t="s">
        <v>466</v>
      </c>
      <c r="C107" s="252" t="s">
        <v>141</v>
      </c>
      <c r="D107" s="253" t="s">
        <v>467</v>
      </c>
      <c r="E107" s="292">
        <v>44621</v>
      </c>
      <c r="F107" s="254"/>
      <c r="G107" s="254"/>
      <c r="H107" s="255" t="s">
        <v>69</v>
      </c>
      <c r="I107" s="256"/>
      <c r="J107" s="231"/>
      <c r="K107" s="231"/>
      <c r="L107" s="230"/>
      <c r="M107" s="255" t="s">
        <v>69</v>
      </c>
      <c r="N107" s="256"/>
      <c r="O107" s="322"/>
      <c r="P107" s="322"/>
      <c r="Q107" s="323"/>
      <c r="R107" s="255" t="s">
        <v>69</v>
      </c>
      <c r="S107" s="256"/>
      <c r="T107" s="329" t="s">
        <v>1077</v>
      </c>
      <c r="U107" s="329"/>
      <c r="V107" s="328" t="s">
        <v>56</v>
      </c>
      <c r="W107" s="287"/>
      <c r="X107" s="266">
        <v>4</v>
      </c>
      <c r="Y107" s="258" t="s">
        <v>26</v>
      </c>
      <c r="Z107" s="259" t="s">
        <v>24</v>
      </c>
      <c r="AA107" s="258" t="s">
        <v>29</v>
      </c>
      <c r="AB107" s="258" t="s">
        <v>80</v>
      </c>
      <c r="AC107" s="258" t="s">
        <v>77</v>
      </c>
      <c r="AD107" s="260" t="s">
        <v>557</v>
      </c>
      <c r="AE107" s="261" t="s">
        <v>699</v>
      </c>
    </row>
    <row r="108" spans="1:31" ht="98.1" customHeight="1" thickBot="1">
      <c r="A108" s="250" t="s">
        <v>726</v>
      </c>
      <c r="B108" s="251" t="s">
        <v>468</v>
      </c>
      <c r="C108" s="252" t="s">
        <v>469</v>
      </c>
      <c r="D108" s="253" t="s">
        <v>470</v>
      </c>
      <c r="E108" s="292">
        <v>44621</v>
      </c>
      <c r="F108" s="254"/>
      <c r="G108" s="254"/>
      <c r="H108" s="255" t="s">
        <v>69</v>
      </c>
      <c r="I108" s="256"/>
      <c r="J108" s="231"/>
      <c r="K108" s="231"/>
      <c r="L108" s="230"/>
      <c r="M108" s="255" t="s">
        <v>69</v>
      </c>
      <c r="N108" s="256"/>
      <c r="O108" s="322" t="s">
        <v>1050</v>
      </c>
      <c r="P108" s="322"/>
      <c r="Q108" s="323"/>
      <c r="R108" s="255" t="s">
        <v>56</v>
      </c>
      <c r="S108" s="256"/>
      <c r="T108" s="329" t="s">
        <v>1124</v>
      </c>
      <c r="U108" s="330"/>
      <c r="V108" s="328" t="s">
        <v>56</v>
      </c>
      <c r="W108" s="287"/>
      <c r="X108" s="266">
        <v>4</v>
      </c>
      <c r="Y108" s="258" t="s">
        <v>28</v>
      </c>
      <c r="Z108" s="259" t="s">
        <v>732</v>
      </c>
      <c r="AA108" s="258" t="s">
        <v>29</v>
      </c>
      <c r="AB108" s="258" t="s">
        <v>245</v>
      </c>
      <c r="AC108" s="258" t="s">
        <v>245</v>
      </c>
      <c r="AD108" s="260" t="s">
        <v>558</v>
      </c>
      <c r="AE108" s="261" t="s">
        <v>700</v>
      </c>
    </row>
    <row r="109" spans="1:31" ht="98.1" customHeight="1" thickBot="1">
      <c r="A109" s="250" t="s">
        <v>726</v>
      </c>
      <c r="B109" s="251" t="s">
        <v>471</v>
      </c>
      <c r="C109" s="252" t="s">
        <v>469</v>
      </c>
      <c r="D109" s="253" t="s">
        <v>472</v>
      </c>
      <c r="E109" s="292">
        <v>44378</v>
      </c>
      <c r="F109" s="254" t="s">
        <v>803</v>
      </c>
      <c r="G109" s="254"/>
      <c r="H109" s="255" t="s">
        <v>56</v>
      </c>
      <c r="I109" s="256"/>
      <c r="J109" s="230"/>
      <c r="K109" s="231"/>
      <c r="L109" s="230"/>
      <c r="M109" s="255" t="s">
        <v>56</v>
      </c>
      <c r="N109" s="256"/>
      <c r="O109" s="323" t="s">
        <v>1051</v>
      </c>
      <c r="P109" s="322"/>
      <c r="Q109" s="323"/>
      <c r="R109" s="255" t="s">
        <v>56</v>
      </c>
      <c r="S109" s="256"/>
      <c r="T109" s="329"/>
      <c r="U109" s="330"/>
      <c r="V109" s="328" t="s">
        <v>56</v>
      </c>
      <c r="W109" s="287"/>
      <c r="X109" s="266">
        <v>2</v>
      </c>
      <c r="Y109" s="258" t="s">
        <v>28</v>
      </c>
      <c r="Z109" s="259" t="s">
        <v>732</v>
      </c>
      <c r="AA109" s="258" t="s">
        <v>29</v>
      </c>
      <c r="AB109" s="258" t="s">
        <v>245</v>
      </c>
      <c r="AC109" s="258" t="s">
        <v>245</v>
      </c>
      <c r="AD109" s="260" t="s">
        <v>559</v>
      </c>
      <c r="AE109" s="261" t="s">
        <v>701</v>
      </c>
    </row>
    <row r="110" spans="1:31" ht="98.1" customHeight="1" thickBot="1">
      <c r="A110" s="250" t="s">
        <v>726</v>
      </c>
      <c r="B110" s="251" t="s">
        <v>473</v>
      </c>
      <c r="C110" s="252" t="s">
        <v>144</v>
      </c>
      <c r="D110" s="253" t="s">
        <v>474</v>
      </c>
      <c r="E110" s="292">
        <v>44440</v>
      </c>
      <c r="F110" s="254" t="s">
        <v>804</v>
      </c>
      <c r="G110" s="254"/>
      <c r="H110" s="255" t="s">
        <v>65</v>
      </c>
      <c r="I110" s="256"/>
      <c r="J110" s="230" t="s">
        <v>868</v>
      </c>
      <c r="K110" s="231"/>
      <c r="L110" s="230"/>
      <c r="M110" s="255" t="s">
        <v>56</v>
      </c>
      <c r="N110" s="256"/>
      <c r="O110" s="322" t="s">
        <v>1052</v>
      </c>
      <c r="P110" s="322"/>
      <c r="Q110" s="323"/>
      <c r="R110" s="255" t="s">
        <v>56</v>
      </c>
      <c r="S110" s="256"/>
      <c r="T110" s="329"/>
      <c r="U110" s="330"/>
      <c r="V110" s="328" t="s">
        <v>56</v>
      </c>
      <c r="W110" s="287"/>
      <c r="X110" s="257">
        <v>2</v>
      </c>
      <c r="Y110" s="258" t="s">
        <v>28</v>
      </c>
      <c r="Z110" s="259" t="s">
        <v>732</v>
      </c>
      <c r="AA110" s="258" t="s">
        <v>241</v>
      </c>
      <c r="AB110" s="258" t="s">
        <v>244</v>
      </c>
      <c r="AC110" s="258" t="s">
        <v>244</v>
      </c>
      <c r="AD110" s="260" t="s">
        <v>560</v>
      </c>
      <c r="AE110" s="261" t="s">
        <v>702</v>
      </c>
    </row>
    <row r="111" spans="1:31" ht="98.1" customHeight="1" thickBot="1">
      <c r="A111" s="250" t="s">
        <v>726</v>
      </c>
      <c r="B111" s="251" t="s">
        <v>475</v>
      </c>
      <c r="C111" s="252" t="s">
        <v>144</v>
      </c>
      <c r="D111" s="253" t="s">
        <v>476</v>
      </c>
      <c r="E111" s="292">
        <v>44531</v>
      </c>
      <c r="F111" s="254"/>
      <c r="G111" s="254"/>
      <c r="H111" s="255" t="s">
        <v>69</v>
      </c>
      <c r="I111" s="256"/>
      <c r="J111" s="230"/>
      <c r="K111" s="231"/>
      <c r="L111" s="230"/>
      <c r="M111" s="255" t="s">
        <v>69</v>
      </c>
      <c r="N111" s="256"/>
      <c r="O111" s="322" t="s">
        <v>995</v>
      </c>
      <c r="P111" s="322"/>
      <c r="Q111" s="323"/>
      <c r="R111" s="255" t="s">
        <v>56</v>
      </c>
      <c r="S111" s="256"/>
      <c r="T111" s="329"/>
      <c r="U111" s="330"/>
      <c r="V111" s="328" t="s">
        <v>56</v>
      </c>
      <c r="W111" s="287"/>
      <c r="X111" s="266">
        <v>3</v>
      </c>
      <c r="Y111" s="258" t="s">
        <v>28</v>
      </c>
      <c r="Z111" s="259" t="s">
        <v>732</v>
      </c>
      <c r="AA111" s="258" t="s">
        <v>241</v>
      </c>
      <c r="AB111" s="258" t="s">
        <v>244</v>
      </c>
      <c r="AC111" s="258" t="s">
        <v>244</v>
      </c>
      <c r="AD111" s="260" t="s">
        <v>561</v>
      </c>
      <c r="AE111" s="261" t="s">
        <v>703</v>
      </c>
    </row>
    <row r="112" spans="1:31" ht="98.1" customHeight="1" thickBot="1">
      <c r="A112" s="250" t="s">
        <v>726</v>
      </c>
      <c r="B112" s="251" t="s">
        <v>477</v>
      </c>
      <c r="C112" s="252" t="s">
        <v>144</v>
      </c>
      <c r="D112" s="253" t="s">
        <v>478</v>
      </c>
      <c r="E112" s="292">
        <v>44440</v>
      </c>
      <c r="F112" s="254" t="s">
        <v>805</v>
      </c>
      <c r="G112" s="254"/>
      <c r="H112" s="255" t="s">
        <v>69</v>
      </c>
      <c r="I112" s="256"/>
      <c r="J112" s="230" t="s">
        <v>869</v>
      </c>
      <c r="K112" s="231"/>
      <c r="L112" s="230"/>
      <c r="M112" s="255" t="s">
        <v>56</v>
      </c>
      <c r="N112" s="256"/>
      <c r="O112" s="322" t="s">
        <v>1052</v>
      </c>
      <c r="P112" s="322"/>
      <c r="Q112" s="323"/>
      <c r="R112" s="255" t="s">
        <v>56</v>
      </c>
      <c r="S112" s="256"/>
      <c r="T112" s="329"/>
      <c r="U112" s="330"/>
      <c r="V112" s="328" t="s">
        <v>56</v>
      </c>
      <c r="W112" s="287"/>
      <c r="X112" s="266">
        <v>2</v>
      </c>
      <c r="Y112" s="258" t="s">
        <v>28</v>
      </c>
      <c r="Z112" s="259" t="s">
        <v>732</v>
      </c>
      <c r="AA112" s="258" t="s">
        <v>241</v>
      </c>
      <c r="AB112" s="258" t="s">
        <v>244</v>
      </c>
      <c r="AC112" s="258" t="s">
        <v>244</v>
      </c>
      <c r="AD112" s="260" t="s">
        <v>562</v>
      </c>
      <c r="AE112" s="261" t="s">
        <v>704</v>
      </c>
    </row>
    <row r="113" spans="1:31" ht="98.1" customHeight="1" thickBot="1">
      <c r="A113" s="250" t="s">
        <v>42</v>
      </c>
      <c r="B113" s="251" t="s">
        <v>479</v>
      </c>
      <c r="C113" s="252" t="s">
        <v>422</v>
      </c>
      <c r="D113" s="253" t="s">
        <v>480</v>
      </c>
      <c r="E113" s="292">
        <v>44409</v>
      </c>
      <c r="F113" s="254" t="s">
        <v>777</v>
      </c>
      <c r="G113" s="254"/>
      <c r="H113" s="255" t="s">
        <v>63</v>
      </c>
      <c r="I113" s="256" t="s">
        <v>843</v>
      </c>
      <c r="J113" s="231" t="s">
        <v>845</v>
      </c>
      <c r="K113" s="231"/>
      <c r="L113" s="230"/>
      <c r="M113" s="255" t="s">
        <v>63</v>
      </c>
      <c r="N113" s="256"/>
      <c r="O113" s="231" t="s">
        <v>845</v>
      </c>
      <c r="P113" s="322"/>
      <c r="Q113" s="323"/>
      <c r="R113" s="255" t="s">
        <v>63</v>
      </c>
      <c r="S113" s="256"/>
      <c r="T113" s="329"/>
      <c r="U113" s="330"/>
      <c r="V113" s="328" t="s">
        <v>63</v>
      </c>
      <c r="W113" s="287"/>
      <c r="X113" s="266">
        <v>2</v>
      </c>
      <c r="Y113" s="258" t="s">
        <v>28</v>
      </c>
      <c r="Z113" s="259" t="s">
        <v>578</v>
      </c>
      <c r="AA113" s="258" t="s">
        <v>241</v>
      </c>
      <c r="AB113" s="258" t="s">
        <v>244</v>
      </c>
      <c r="AC113" s="258" t="s">
        <v>244</v>
      </c>
      <c r="AD113" s="260" t="s">
        <v>563</v>
      </c>
      <c r="AE113" s="261" t="s">
        <v>705</v>
      </c>
    </row>
    <row r="114" spans="1:31" ht="98.1" customHeight="1" thickBot="1">
      <c r="A114" s="250" t="s">
        <v>42</v>
      </c>
      <c r="B114" s="251" t="s">
        <v>481</v>
      </c>
      <c r="C114" s="252" t="s">
        <v>482</v>
      </c>
      <c r="D114" s="253" t="s">
        <v>483</v>
      </c>
      <c r="E114" s="292">
        <v>44562</v>
      </c>
      <c r="F114" s="254" t="s">
        <v>778</v>
      </c>
      <c r="G114" s="254"/>
      <c r="H114" s="255" t="s">
        <v>65</v>
      </c>
      <c r="I114" s="256"/>
      <c r="J114" s="268" t="s">
        <v>897</v>
      </c>
      <c r="K114" s="231"/>
      <c r="L114" s="230"/>
      <c r="M114" s="255" t="s">
        <v>65</v>
      </c>
      <c r="N114" s="256"/>
      <c r="O114" s="322" t="s">
        <v>970</v>
      </c>
      <c r="P114" s="322"/>
      <c r="Q114" s="323"/>
      <c r="R114" s="255" t="s">
        <v>56</v>
      </c>
      <c r="S114" s="256"/>
      <c r="T114" s="322" t="s">
        <v>970</v>
      </c>
      <c r="U114" s="330"/>
      <c r="V114" s="328" t="s">
        <v>56</v>
      </c>
      <c r="W114" s="287"/>
      <c r="X114" s="257">
        <v>4</v>
      </c>
      <c r="Y114" s="258" t="s">
        <v>28</v>
      </c>
      <c r="Z114" s="259" t="s">
        <v>578</v>
      </c>
      <c r="AA114" s="258" t="s">
        <v>241</v>
      </c>
      <c r="AB114" s="258" t="s">
        <v>244</v>
      </c>
      <c r="AC114" s="258" t="s">
        <v>244</v>
      </c>
      <c r="AD114" s="260" t="s">
        <v>564</v>
      </c>
      <c r="AE114" s="261" t="s">
        <v>706</v>
      </c>
    </row>
    <row r="115" spans="1:31" ht="98.1" customHeight="1" thickBot="1">
      <c r="A115" s="250" t="s">
        <v>43</v>
      </c>
      <c r="B115" s="251" t="s">
        <v>484</v>
      </c>
      <c r="C115" s="252" t="s">
        <v>485</v>
      </c>
      <c r="D115" s="253" t="s">
        <v>744</v>
      </c>
      <c r="E115" s="292"/>
      <c r="F115" s="254" t="s">
        <v>763</v>
      </c>
      <c r="G115" s="254"/>
      <c r="H115" s="255" t="s">
        <v>69</v>
      </c>
      <c r="I115" s="256"/>
      <c r="J115" s="231" t="s">
        <v>854</v>
      </c>
      <c r="K115" s="231"/>
      <c r="L115" s="230"/>
      <c r="M115" s="255" t="s">
        <v>65</v>
      </c>
      <c r="N115" s="256"/>
      <c r="O115" s="322" t="s">
        <v>954</v>
      </c>
      <c r="P115" s="322"/>
      <c r="Q115" s="323"/>
      <c r="R115" s="255" t="s">
        <v>65</v>
      </c>
      <c r="S115" s="256"/>
      <c r="T115" s="329" t="s">
        <v>1080</v>
      </c>
      <c r="U115" s="330" t="s">
        <v>1081</v>
      </c>
      <c r="V115" s="328" t="s">
        <v>56</v>
      </c>
      <c r="W115" s="287"/>
      <c r="X115" s="257"/>
      <c r="Y115" s="258" t="s">
        <v>26</v>
      </c>
      <c r="Z115" s="259" t="s">
        <v>23</v>
      </c>
      <c r="AA115" s="258" t="s">
        <v>241</v>
      </c>
      <c r="AB115" s="258" t="s">
        <v>79</v>
      </c>
      <c r="AC115" s="258" t="s">
        <v>79</v>
      </c>
      <c r="AD115" s="260" t="s">
        <v>197</v>
      </c>
      <c r="AE115" s="261" t="s">
        <v>707</v>
      </c>
    </row>
    <row r="116" spans="1:31" ht="128.4" customHeight="1" thickBot="1">
      <c r="A116" s="250" t="s">
        <v>43</v>
      </c>
      <c r="B116" s="251" t="s">
        <v>486</v>
      </c>
      <c r="C116" s="252" t="s">
        <v>487</v>
      </c>
      <c r="D116" s="253" t="s">
        <v>745</v>
      </c>
      <c r="E116" s="292"/>
      <c r="F116" s="254" t="s">
        <v>789</v>
      </c>
      <c r="G116" s="254">
        <v>44</v>
      </c>
      <c r="H116" s="255" t="s">
        <v>65</v>
      </c>
      <c r="I116" s="256"/>
      <c r="J116" s="231" t="s">
        <v>873</v>
      </c>
      <c r="K116" s="231" t="s">
        <v>876</v>
      </c>
      <c r="L116" s="312">
        <v>0.44</v>
      </c>
      <c r="M116" s="255" t="s">
        <v>65</v>
      </c>
      <c r="N116" s="256"/>
      <c r="O116" s="322" t="s">
        <v>962</v>
      </c>
      <c r="P116" s="322" t="s">
        <v>964</v>
      </c>
      <c r="Q116" s="323" t="s">
        <v>966</v>
      </c>
      <c r="R116" s="255" t="s">
        <v>65</v>
      </c>
      <c r="S116" s="256"/>
      <c r="T116" s="329" t="s">
        <v>1153</v>
      </c>
      <c r="U116" s="330" t="s">
        <v>1089</v>
      </c>
      <c r="V116" s="328" t="s">
        <v>60</v>
      </c>
      <c r="W116" s="287" t="s">
        <v>1127</v>
      </c>
      <c r="X116" s="257"/>
      <c r="Y116" s="258" t="s">
        <v>26</v>
      </c>
      <c r="Z116" s="259" t="s">
        <v>23</v>
      </c>
      <c r="AA116" s="258" t="s">
        <v>241</v>
      </c>
      <c r="AB116" s="258" t="s">
        <v>79</v>
      </c>
      <c r="AC116" s="258" t="s">
        <v>79</v>
      </c>
      <c r="AD116" s="260" t="s">
        <v>198</v>
      </c>
      <c r="AE116" s="261" t="s">
        <v>708</v>
      </c>
    </row>
    <row r="117" spans="1:31" ht="123.6" customHeight="1" thickBot="1">
      <c r="A117" s="250" t="s">
        <v>43</v>
      </c>
      <c r="B117" s="251" t="s">
        <v>488</v>
      </c>
      <c r="C117" s="252" t="s">
        <v>489</v>
      </c>
      <c r="D117" s="253" t="s">
        <v>746</v>
      </c>
      <c r="E117" s="292"/>
      <c r="F117" s="254" t="s">
        <v>790</v>
      </c>
      <c r="G117" s="254" t="s">
        <v>791</v>
      </c>
      <c r="H117" s="255" t="s">
        <v>65</v>
      </c>
      <c r="I117" s="256"/>
      <c r="J117" s="231" t="s">
        <v>874</v>
      </c>
      <c r="K117" s="231" t="s">
        <v>875</v>
      </c>
      <c r="L117" s="230" t="s">
        <v>791</v>
      </c>
      <c r="M117" s="255" t="s">
        <v>65</v>
      </c>
      <c r="N117" s="256"/>
      <c r="O117" s="322" t="s">
        <v>963</v>
      </c>
      <c r="P117" s="322" t="s">
        <v>965</v>
      </c>
      <c r="Q117" s="323" t="s">
        <v>967</v>
      </c>
      <c r="R117" s="255" t="s">
        <v>65</v>
      </c>
      <c r="S117" s="256"/>
      <c r="T117" s="329" t="s">
        <v>1154</v>
      </c>
      <c r="U117" s="329" t="s">
        <v>1084</v>
      </c>
      <c r="V117" s="328" t="s">
        <v>60</v>
      </c>
      <c r="W117" s="287" t="s">
        <v>1127</v>
      </c>
      <c r="X117" s="257"/>
      <c r="Y117" s="258" t="s">
        <v>26</v>
      </c>
      <c r="Z117" s="259" t="s">
        <v>23</v>
      </c>
      <c r="AA117" s="258" t="s">
        <v>241</v>
      </c>
      <c r="AB117" s="258" t="s">
        <v>79</v>
      </c>
      <c r="AC117" s="258" t="s">
        <v>79</v>
      </c>
      <c r="AD117" s="260" t="s">
        <v>199</v>
      </c>
      <c r="AE117" s="261" t="s">
        <v>709</v>
      </c>
    </row>
    <row r="118" spans="1:31" ht="98.1" customHeight="1" thickBot="1">
      <c r="A118" s="250" t="s">
        <v>43</v>
      </c>
      <c r="B118" s="251" t="s">
        <v>490</v>
      </c>
      <c r="C118" s="252" t="s">
        <v>9</v>
      </c>
      <c r="D118" s="253" t="s">
        <v>491</v>
      </c>
      <c r="E118" s="292">
        <v>44621</v>
      </c>
      <c r="F118" s="254">
        <v>0.99970000000000003</v>
      </c>
      <c r="G118" s="254"/>
      <c r="H118" s="255" t="s">
        <v>65</v>
      </c>
      <c r="I118" s="256"/>
      <c r="J118" s="347">
        <v>0.99970000000000003</v>
      </c>
      <c r="K118" s="231"/>
      <c r="L118" s="230"/>
      <c r="M118" s="255" t="s">
        <v>65</v>
      </c>
      <c r="N118" s="256"/>
      <c r="O118" s="322" t="s">
        <v>955</v>
      </c>
      <c r="P118" s="322"/>
      <c r="Q118" s="323"/>
      <c r="R118" s="255" t="s">
        <v>65</v>
      </c>
      <c r="S118" s="256"/>
      <c r="T118" s="334">
        <v>0.99973999999999996</v>
      </c>
      <c r="U118" s="329"/>
      <c r="V118" s="328" t="s">
        <v>56</v>
      </c>
      <c r="W118" s="329"/>
      <c r="X118" s="257">
        <v>4</v>
      </c>
      <c r="Y118" s="258" t="s">
        <v>26</v>
      </c>
      <c r="Z118" s="259" t="s">
        <v>23</v>
      </c>
      <c r="AA118" s="258" t="s">
        <v>241</v>
      </c>
      <c r="AB118" s="258" t="s">
        <v>79</v>
      </c>
      <c r="AC118" s="258" t="s">
        <v>79</v>
      </c>
      <c r="AD118" s="260" t="s">
        <v>200</v>
      </c>
      <c r="AE118" s="261" t="s">
        <v>710</v>
      </c>
    </row>
    <row r="119" spans="1:31" ht="98.1" customHeight="1" thickBot="1">
      <c r="A119" s="250" t="s">
        <v>725</v>
      </c>
      <c r="B119" s="251" t="s">
        <v>492</v>
      </c>
      <c r="C119" s="252" t="s">
        <v>493</v>
      </c>
      <c r="D119" s="253" t="s">
        <v>494</v>
      </c>
      <c r="E119" s="292">
        <v>44531</v>
      </c>
      <c r="F119" s="254" t="s">
        <v>798</v>
      </c>
      <c r="G119" s="254"/>
      <c r="H119" s="255" t="s">
        <v>69</v>
      </c>
      <c r="I119" s="256"/>
      <c r="J119" s="231" t="s">
        <v>859</v>
      </c>
      <c r="K119" s="231"/>
      <c r="L119" s="230"/>
      <c r="M119" s="255" t="s">
        <v>69</v>
      </c>
      <c r="N119" s="256"/>
      <c r="O119" s="322" t="s">
        <v>974</v>
      </c>
      <c r="P119" s="322"/>
      <c r="Q119" s="323"/>
      <c r="R119" s="255" t="s">
        <v>56</v>
      </c>
      <c r="S119" s="256"/>
      <c r="T119" s="329" t="s">
        <v>1091</v>
      </c>
      <c r="U119" s="330"/>
      <c r="V119" s="328" t="s">
        <v>56</v>
      </c>
      <c r="W119" s="287"/>
      <c r="X119" s="257">
        <v>3</v>
      </c>
      <c r="Y119" s="258" t="s">
        <v>26</v>
      </c>
      <c r="Z119" s="259" t="s">
        <v>724</v>
      </c>
      <c r="AA119" s="258" t="s">
        <v>241</v>
      </c>
      <c r="AB119" s="258" t="s">
        <v>79</v>
      </c>
      <c r="AC119" s="258" t="s">
        <v>79</v>
      </c>
      <c r="AD119" s="260" t="s">
        <v>565</v>
      </c>
      <c r="AE119" s="261" t="s">
        <v>711</v>
      </c>
    </row>
    <row r="120" spans="1:31" ht="98.1" customHeight="1" thickBot="1">
      <c r="A120" s="250" t="s">
        <v>725</v>
      </c>
      <c r="B120" s="251" t="s">
        <v>495</v>
      </c>
      <c r="C120" s="252" t="s">
        <v>496</v>
      </c>
      <c r="D120" s="253" t="s">
        <v>497</v>
      </c>
      <c r="E120" s="292">
        <v>44531</v>
      </c>
      <c r="F120" s="254" t="s">
        <v>799</v>
      </c>
      <c r="G120" s="254"/>
      <c r="H120" s="255" t="s">
        <v>65</v>
      </c>
      <c r="I120" s="256"/>
      <c r="J120" s="231" t="s">
        <v>860</v>
      </c>
      <c r="K120" s="231"/>
      <c r="L120" s="230"/>
      <c r="M120" s="255" t="s">
        <v>65</v>
      </c>
      <c r="N120" s="256"/>
      <c r="O120" s="322" t="s">
        <v>975</v>
      </c>
      <c r="P120" s="322"/>
      <c r="Q120" s="323"/>
      <c r="R120" s="255" t="s">
        <v>56</v>
      </c>
      <c r="S120" s="256"/>
      <c r="T120" s="329" t="s">
        <v>1091</v>
      </c>
      <c r="U120" s="330"/>
      <c r="V120" s="328" t="s">
        <v>56</v>
      </c>
      <c r="W120" s="287"/>
      <c r="X120" s="257">
        <v>3</v>
      </c>
      <c r="Y120" s="258" t="s">
        <v>26</v>
      </c>
      <c r="Z120" s="259" t="s">
        <v>724</v>
      </c>
      <c r="AA120" s="258" t="s">
        <v>241</v>
      </c>
      <c r="AB120" s="258" t="s">
        <v>79</v>
      </c>
      <c r="AC120" s="258" t="s">
        <v>79</v>
      </c>
      <c r="AD120" s="260" t="s">
        <v>566</v>
      </c>
      <c r="AE120" s="261" t="s">
        <v>712</v>
      </c>
    </row>
    <row r="121" spans="1:31" ht="98.1" customHeight="1" thickBot="1">
      <c r="A121" s="250" t="s">
        <v>725</v>
      </c>
      <c r="B121" s="251" t="s">
        <v>498</v>
      </c>
      <c r="C121" s="252" t="s">
        <v>499</v>
      </c>
      <c r="D121" s="253" t="s">
        <v>500</v>
      </c>
      <c r="E121" s="292">
        <v>44621</v>
      </c>
      <c r="F121" s="254" t="s">
        <v>921</v>
      </c>
      <c r="G121" s="254"/>
      <c r="H121" s="255" t="s">
        <v>65</v>
      </c>
      <c r="I121" s="256"/>
      <c r="J121" s="231" t="s">
        <v>861</v>
      </c>
      <c r="K121" s="231"/>
      <c r="L121" s="230"/>
      <c r="M121" s="255" t="s">
        <v>65</v>
      </c>
      <c r="N121" s="256"/>
      <c r="O121" s="322" t="s">
        <v>976</v>
      </c>
      <c r="P121" s="322"/>
      <c r="Q121" s="323"/>
      <c r="R121" s="255" t="s">
        <v>65</v>
      </c>
      <c r="S121" s="256"/>
      <c r="T121" s="329" t="s">
        <v>1111</v>
      </c>
      <c r="U121" s="330"/>
      <c r="V121" s="328" t="s">
        <v>56</v>
      </c>
      <c r="W121" s="287"/>
      <c r="X121" s="257">
        <v>4</v>
      </c>
      <c r="Y121" s="258" t="s">
        <v>26</v>
      </c>
      <c r="Z121" s="259" t="s">
        <v>724</v>
      </c>
      <c r="AA121" s="258" t="s">
        <v>241</v>
      </c>
      <c r="AB121" s="258" t="s">
        <v>79</v>
      </c>
      <c r="AC121" s="258" t="s">
        <v>79</v>
      </c>
      <c r="AD121" s="260" t="s">
        <v>567</v>
      </c>
      <c r="AE121" s="261" t="s">
        <v>713</v>
      </c>
    </row>
    <row r="122" spans="1:31" ht="98.1" customHeight="1" thickBot="1">
      <c r="A122" s="250" t="s">
        <v>725</v>
      </c>
      <c r="B122" s="251" t="s">
        <v>501</v>
      </c>
      <c r="C122" s="252" t="s">
        <v>20</v>
      </c>
      <c r="D122" s="253" t="s">
        <v>143</v>
      </c>
      <c r="E122" s="292"/>
      <c r="F122" s="254" t="s">
        <v>922</v>
      </c>
      <c r="G122" s="254" t="s">
        <v>807</v>
      </c>
      <c r="H122" s="255" t="s">
        <v>65</v>
      </c>
      <c r="I122" s="256"/>
      <c r="J122" s="231" t="s">
        <v>862</v>
      </c>
      <c r="K122" s="231" t="s">
        <v>863</v>
      </c>
      <c r="L122" s="230" t="s">
        <v>863</v>
      </c>
      <c r="M122" s="255" t="s">
        <v>65</v>
      </c>
      <c r="N122" s="256"/>
      <c r="O122" s="322" t="s">
        <v>977</v>
      </c>
      <c r="P122" s="322" t="s">
        <v>978</v>
      </c>
      <c r="Q122" s="323" t="s">
        <v>863</v>
      </c>
      <c r="R122" s="255" t="s">
        <v>65</v>
      </c>
      <c r="S122" s="256"/>
      <c r="T122" s="329" t="s">
        <v>1094</v>
      </c>
      <c r="U122" s="330" t="s">
        <v>1095</v>
      </c>
      <c r="V122" s="328" t="s">
        <v>56</v>
      </c>
      <c r="W122" s="287"/>
      <c r="X122" s="257"/>
      <c r="Y122" s="258" t="s">
        <v>26</v>
      </c>
      <c r="Z122" s="259" t="s">
        <v>724</v>
      </c>
      <c r="AA122" s="258" t="s">
        <v>241</v>
      </c>
      <c r="AB122" s="258" t="s">
        <v>79</v>
      </c>
      <c r="AC122" s="258" t="s">
        <v>79</v>
      </c>
      <c r="AD122" s="260" t="s">
        <v>568</v>
      </c>
      <c r="AE122" s="261" t="s">
        <v>714</v>
      </c>
    </row>
    <row r="123" spans="1:31" ht="98.1" customHeight="1" thickBot="1">
      <c r="A123" s="250" t="s">
        <v>725</v>
      </c>
      <c r="B123" s="251" t="s">
        <v>502</v>
      </c>
      <c r="C123" s="274" t="s">
        <v>21</v>
      </c>
      <c r="D123" s="275" t="s">
        <v>503</v>
      </c>
      <c r="E123" s="292"/>
      <c r="F123" s="254" t="s">
        <v>923</v>
      </c>
      <c r="G123" s="254" t="s">
        <v>800</v>
      </c>
      <c r="H123" s="255" t="s">
        <v>65</v>
      </c>
      <c r="I123" s="256"/>
      <c r="J123" s="231" t="s">
        <v>888</v>
      </c>
      <c r="K123" s="231" t="s">
        <v>886</v>
      </c>
      <c r="L123" s="230" t="s">
        <v>887</v>
      </c>
      <c r="M123" s="255" t="s">
        <v>65</v>
      </c>
      <c r="N123" s="256"/>
      <c r="O123" s="322" t="s">
        <v>979</v>
      </c>
      <c r="P123" s="322" t="s">
        <v>980</v>
      </c>
      <c r="Q123" s="323" t="s">
        <v>981</v>
      </c>
      <c r="R123" s="255" t="s">
        <v>65</v>
      </c>
      <c r="S123" s="256"/>
      <c r="T123" s="329" t="s">
        <v>1092</v>
      </c>
      <c r="U123" s="338" t="s">
        <v>1093</v>
      </c>
      <c r="V123" s="328" t="s">
        <v>56</v>
      </c>
      <c r="W123" s="287"/>
      <c r="X123" s="257"/>
      <c r="Y123" s="258" t="s">
        <v>26</v>
      </c>
      <c r="Z123" s="259" t="s">
        <v>724</v>
      </c>
      <c r="AA123" s="258" t="s">
        <v>241</v>
      </c>
      <c r="AB123" s="258" t="s">
        <v>79</v>
      </c>
      <c r="AC123" s="258" t="s">
        <v>79</v>
      </c>
      <c r="AD123" s="276" t="s">
        <v>569</v>
      </c>
      <c r="AE123" s="261" t="s">
        <v>715</v>
      </c>
    </row>
    <row r="124" spans="1:31" ht="98.1" customHeight="1" thickBot="1">
      <c r="A124" s="250" t="s">
        <v>728</v>
      </c>
      <c r="B124" s="251" t="s">
        <v>504</v>
      </c>
      <c r="C124" s="252" t="s">
        <v>505</v>
      </c>
      <c r="D124" s="253" t="s">
        <v>506</v>
      </c>
      <c r="E124" s="292">
        <v>44593</v>
      </c>
      <c r="F124" s="254" t="s">
        <v>755</v>
      </c>
      <c r="G124" s="254"/>
      <c r="H124" s="255" t="s">
        <v>65</v>
      </c>
      <c r="I124" s="256"/>
      <c r="J124" s="231" t="s">
        <v>853</v>
      </c>
      <c r="K124" s="231"/>
      <c r="L124" s="230"/>
      <c r="M124" s="255" t="s">
        <v>65</v>
      </c>
      <c r="N124" s="256"/>
      <c r="O124" s="322" t="s">
        <v>1053</v>
      </c>
      <c r="P124" s="322"/>
      <c r="Q124" s="323"/>
      <c r="R124" s="255" t="s">
        <v>65</v>
      </c>
      <c r="S124" s="256"/>
      <c r="T124" s="329" t="s">
        <v>1078</v>
      </c>
      <c r="U124" s="330"/>
      <c r="V124" s="328" t="s">
        <v>56</v>
      </c>
      <c r="W124" s="287"/>
      <c r="X124" s="257">
        <v>4</v>
      </c>
      <c r="Y124" s="258" t="s">
        <v>28</v>
      </c>
      <c r="Z124" s="259" t="s">
        <v>729</v>
      </c>
      <c r="AA124" s="258" t="s">
        <v>241</v>
      </c>
      <c r="AB124" s="258" t="s">
        <v>245</v>
      </c>
      <c r="AC124" s="258" t="s">
        <v>245</v>
      </c>
      <c r="AD124" s="260" t="s">
        <v>570</v>
      </c>
      <c r="AE124" s="261" t="s">
        <v>716</v>
      </c>
    </row>
    <row r="125" spans="1:31" ht="98.1" customHeight="1" thickBot="1">
      <c r="A125" s="250" t="s">
        <v>728</v>
      </c>
      <c r="B125" s="251" t="s">
        <v>507</v>
      </c>
      <c r="C125" s="252" t="s">
        <v>146</v>
      </c>
      <c r="D125" s="253" t="s">
        <v>147</v>
      </c>
      <c r="E125" s="292">
        <v>44531</v>
      </c>
      <c r="F125" s="254" t="s">
        <v>756</v>
      </c>
      <c r="G125" s="254"/>
      <c r="H125" s="255" t="s">
        <v>65</v>
      </c>
      <c r="I125" s="256"/>
      <c r="J125" s="231" t="s">
        <v>753</v>
      </c>
      <c r="K125" s="231"/>
      <c r="L125" s="230"/>
      <c r="M125" s="255" t="s">
        <v>65</v>
      </c>
      <c r="N125" s="256"/>
      <c r="O125" s="322" t="s">
        <v>953</v>
      </c>
      <c r="P125" s="322"/>
      <c r="Q125" s="323"/>
      <c r="R125" s="255" t="s">
        <v>56</v>
      </c>
      <c r="S125" s="256"/>
      <c r="T125" s="329" t="s">
        <v>1079</v>
      </c>
      <c r="U125" s="330"/>
      <c r="V125" s="328" t="s">
        <v>56</v>
      </c>
      <c r="W125" s="287"/>
      <c r="X125" s="257">
        <v>3</v>
      </c>
      <c r="Y125" s="258" t="s">
        <v>28</v>
      </c>
      <c r="Z125" s="259" t="s">
        <v>729</v>
      </c>
      <c r="AA125" s="258" t="s">
        <v>241</v>
      </c>
      <c r="AB125" s="258" t="s">
        <v>245</v>
      </c>
      <c r="AC125" s="258" t="s">
        <v>245</v>
      </c>
      <c r="AD125" s="260" t="s">
        <v>571</v>
      </c>
      <c r="AE125" s="261" t="s">
        <v>717</v>
      </c>
    </row>
    <row r="126" spans="1:31" ht="135.75" customHeight="1" thickBot="1">
      <c r="A126" s="250" t="s">
        <v>728</v>
      </c>
      <c r="B126" s="251" t="s">
        <v>508</v>
      </c>
      <c r="C126" s="252" t="s">
        <v>509</v>
      </c>
      <c r="D126" s="253" t="s">
        <v>510</v>
      </c>
      <c r="E126" s="292">
        <v>44621</v>
      </c>
      <c r="F126" s="254" t="s">
        <v>832</v>
      </c>
      <c r="G126" s="254"/>
      <c r="H126" s="255" t="s">
        <v>65</v>
      </c>
      <c r="I126" s="256"/>
      <c r="J126" s="231" t="s">
        <v>1144</v>
      </c>
      <c r="K126" s="231"/>
      <c r="L126" s="230"/>
      <c r="M126" s="255" t="s">
        <v>65</v>
      </c>
      <c r="N126" s="256"/>
      <c r="O126" s="322" t="s">
        <v>1145</v>
      </c>
      <c r="P126" s="322"/>
      <c r="Q126" s="323"/>
      <c r="R126" s="255" t="s">
        <v>65</v>
      </c>
      <c r="S126" s="256"/>
      <c r="T126" s="329" t="s">
        <v>1146</v>
      </c>
      <c r="U126" s="330"/>
      <c r="V126" s="328" t="s">
        <v>56</v>
      </c>
      <c r="W126" s="287"/>
      <c r="X126" s="257">
        <v>4</v>
      </c>
      <c r="Y126" s="258" t="s">
        <v>28</v>
      </c>
      <c r="Z126" s="259" t="s">
        <v>729</v>
      </c>
      <c r="AA126" s="258" t="s">
        <v>241</v>
      </c>
      <c r="AB126" s="258" t="s">
        <v>245</v>
      </c>
      <c r="AC126" s="258" t="s">
        <v>245</v>
      </c>
      <c r="AD126" s="260" t="s">
        <v>572</v>
      </c>
      <c r="AE126" s="261" t="s">
        <v>718</v>
      </c>
    </row>
    <row r="127" spans="1:31" ht="98.1" customHeight="1" thickBot="1">
      <c r="A127" s="250" t="s">
        <v>726</v>
      </c>
      <c r="B127" s="251" t="s">
        <v>511</v>
      </c>
      <c r="C127" s="252" t="s">
        <v>410</v>
      </c>
      <c r="D127" s="253" t="s">
        <v>512</v>
      </c>
      <c r="E127" s="292">
        <v>44440</v>
      </c>
      <c r="F127" s="254" t="s">
        <v>806</v>
      </c>
      <c r="G127" s="254"/>
      <c r="H127" s="255" t="s">
        <v>65</v>
      </c>
      <c r="I127" s="256"/>
      <c r="J127" s="231" t="s">
        <v>870</v>
      </c>
      <c r="K127" s="231"/>
      <c r="L127" s="230"/>
      <c r="M127" s="255" t="s">
        <v>56</v>
      </c>
      <c r="N127" s="256"/>
      <c r="O127" s="322"/>
      <c r="P127" s="322"/>
      <c r="Q127" s="323"/>
      <c r="R127" s="255" t="s">
        <v>56</v>
      </c>
      <c r="S127" s="256"/>
      <c r="T127" s="329"/>
      <c r="U127" s="330"/>
      <c r="V127" s="328" t="s">
        <v>56</v>
      </c>
      <c r="W127" s="287"/>
      <c r="X127" s="257">
        <v>2</v>
      </c>
      <c r="Y127" s="258" t="s">
        <v>28</v>
      </c>
      <c r="Z127" s="259" t="s">
        <v>732</v>
      </c>
      <c r="AA127" s="258" t="s">
        <v>241</v>
      </c>
      <c r="AB127" s="258" t="s">
        <v>245</v>
      </c>
      <c r="AC127" s="258" t="s">
        <v>245</v>
      </c>
      <c r="AD127" s="260" t="s">
        <v>573</v>
      </c>
      <c r="AE127" s="261" t="s">
        <v>719</v>
      </c>
    </row>
    <row r="128" spans="1:31" ht="98.1" customHeight="1" thickBot="1">
      <c r="A128" s="250" t="s">
        <v>730</v>
      </c>
      <c r="B128" s="251" t="s">
        <v>513</v>
      </c>
      <c r="C128" s="252" t="s">
        <v>514</v>
      </c>
      <c r="D128" s="253" t="s">
        <v>515</v>
      </c>
      <c r="E128" s="292" t="s">
        <v>393</v>
      </c>
      <c r="F128" s="254" t="s">
        <v>819</v>
      </c>
      <c r="G128" s="254">
        <v>8</v>
      </c>
      <c r="H128" s="255" t="s">
        <v>65</v>
      </c>
      <c r="I128" s="256"/>
      <c r="J128" s="231" t="s">
        <v>924</v>
      </c>
      <c r="K128" s="231">
        <v>5</v>
      </c>
      <c r="L128" s="230">
        <v>8</v>
      </c>
      <c r="M128" s="255" t="s">
        <v>65</v>
      </c>
      <c r="N128" s="256"/>
      <c r="O128" s="322" t="s">
        <v>940</v>
      </c>
      <c r="P128" s="322" t="s">
        <v>941</v>
      </c>
      <c r="Q128" s="323" t="s">
        <v>942</v>
      </c>
      <c r="R128" s="255" t="s">
        <v>65</v>
      </c>
      <c r="S128" s="256"/>
      <c r="T128" s="329" t="s">
        <v>1147</v>
      </c>
      <c r="U128" s="338">
        <v>8</v>
      </c>
      <c r="V128" s="328" t="s">
        <v>56</v>
      </c>
      <c r="W128" s="287"/>
      <c r="X128" s="257">
        <v>4</v>
      </c>
      <c r="Y128" s="258" t="s">
        <v>28</v>
      </c>
      <c r="Z128" s="259" t="s">
        <v>731</v>
      </c>
      <c r="AA128" s="258" t="s">
        <v>241</v>
      </c>
      <c r="AB128" s="258" t="s">
        <v>245</v>
      </c>
      <c r="AC128" s="258" t="s">
        <v>245</v>
      </c>
      <c r="AD128" s="260" t="s">
        <v>574</v>
      </c>
      <c r="AE128" s="261" t="s">
        <v>720</v>
      </c>
    </row>
    <row r="129" spans="1:31" ht="98.1" customHeight="1" thickBot="1">
      <c r="A129" s="250" t="s">
        <v>730</v>
      </c>
      <c r="B129" s="251" t="s">
        <v>516</v>
      </c>
      <c r="C129" s="252" t="s">
        <v>514</v>
      </c>
      <c r="D129" s="253" t="s">
        <v>517</v>
      </c>
      <c r="E129" s="292" t="s">
        <v>393</v>
      </c>
      <c r="F129" s="254" t="s">
        <v>759</v>
      </c>
      <c r="G129" s="254"/>
      <c r="H129" s="255" t="s">
        <v>65</v>
      </c>
      <c r="I129" s="256"/>
      <c r="J129" s="231" t="s">
        <v>925</v>
      </c>
      <c r="K129" s="231"/>
      <c r="L129" s="230"/>
      <c r="M129" s="255" t="s">
        <v>65</v>
      </c>
      <c r="N129" s="256"/>
      <c r="O129" s="322" t="s">
        <v>1004</v>
      </c>
      <c r="P129" s="322"/>
      <c r="Q129" s="323"/>
      <c r="R129" s="255" t="s">
        <v>65</v>
      </c>
      <c r="S129" s="256"/>
      <c r="T129" s="329" t="s">
        <v>1148</v>
      </c>
      <c r="U129" s="330"/>
      <c r="V129" s="328" t="s">
        <v>56</v>
      </c>
      <c r="W129" s="287"/>
      <c r="X129" s="257">
        <v>4</v>
      </c>
      <c r="Y129" s="258" t="s">
        <v>28</v>
      </c>
      <c r="Z129" s="259" t="s">
        <v>731</v>
      </c>
      <c r="AA129" s="258" t="s">
        <v>241</v>
      </c>
      <c r="AB129" s="258" t="s">
        <v>245</v>
      </c>
      <c r="AC129" s="258" t="s">
        <v>245</v>
      </c>
      <c r="AD129" s="260" t="s">
        <v>575</v>
      </c>
      <c r="AE129" s="261" t="s">
        <v>721</v>
      </c>
    </row>
    <row r="130" spans="1:31" ht="98.1" customHeight="1" thickBot="1">
      <c r="A130" s="250" t="s">
        <v>730</v>
      </c>
      <c r="B130" s="251" t="s">
        <v>518</v>
      </c>
      <c r="C130" s="252" t="s">
        <v>514</v>
      </c>
      <c r="D130" s="253" t="s">
        <v>519</v>
      </c>
      <c r="E130" s="292">
        <v>44621</v>
      </c>
      <c r="F130" s="254" t="s">
        <v>820</v>
      </c>
      <c r="G130" s="254">
        <v>6</v>
      </c>
      <c r="H130" s="255" t="s">
        <v>65</v>
      </c>
      <c r="I130" s="256"/>
      <c r="J130" s="231" t="s">
        <v>900</v>
      </c>
      <c r="K130" s="231">
        <v>5</v>
      </c>
      <c r="L130" s="230">
        <v>6</v>
      </c>
      <c r="M130" s="255" t="s">
        <v>65</v>
      </c>
      <c r="N130" s="256"/>
      <c r="O130" s="322" t="s">
        <v>1005</v>
      </c>
      <c r="P130" s="322" t="s">
        <v>943</v>
      </c>
      <c r="Q130" s="323" t="s">
        <v>944</v>
      </c>
      <c r="R130" s="255" t="s">
        <v>65</v>
      </c>
      <c r="S130" s="256"/>
      <c r="T130" s="329" t="s">
        <v>1112</v>
      </c>
      <c r="U130" s="338">
        <v>6</v>
      </c>
      <c r="V130" s="328" t="s">
        <v>56</v>
      </c>
      <c r="W130" s="287"/>
      <c r="X130" s="257">
        <v>4</v>
      </c>
      <c r="Y130" s="258" t="s">
        <v>28</v>
      </c>
      <c r="Z130" s="259" t="s">
        <v>731</v>
      </c>
      <c r="AA130" s="258" t="s">
        <v>241</v>
      </c>
      <c r="AB130" s="258" t="s">
        <v>245</v>
      </c>
      <c r="AC130" s="258" t="s">
        <v>245</v>
      </c>
      <c r="AD130" s="260" t="s">
        <v>576</v>
      </c>
      <c r="AE130" s="261" t="s">
        <v>722</v>
      </c>
    </row>
    <row r="131" spans="1:31" ht="142.19999999999999" customHeight="1" thickBot="1">
      <c r="A131" s="250" t="s">
        <v>730</v>
      </c>
      <c r="B131" s="251" t="s">
        <v>520</v>
      </c>
      <c r="C131" s="252" t="s">
        <v>514</v>
      </c>
      <c r="D131" s="253" t="s">
        <v>521</v>
      </c>
      <c r="E131" s="292">
        <v>44621</v>
      </c>
      <c r="F131" s="254" t="s">
        <v>816</v>
      </c>
      <c r="G131" s="254"/>
      <c r="H131" s="255" t="s">
        <v>65</v>
      </c>
      <c r="I131" s="256"/>
      <c r="J131" s="231" t="s">
        <v>894</v>
      </c>
      <c r="K131" s="231"/>
      <c r="L131" s="230"/>
      <c r="M131" s="255" t="s">
        <v>65</v>
      </c>
      <c r="N131" s="256"/>
      <c r="O131" s="322" t="s">
        <v>1059</v>
      </c>
      <c r="P131" s="322"/>
      <c r="Q131" s="323"/>
      <c r="R131" s="255" t="s">
        <v>60</v>
      </c>
      <c r="S131" s="256"/>
      <c r="T131" s="329" t="s">
        <v>1067</v>
      </c>
      <c r="U131" s="330"/>
      <c r="V131" s="328" t="s">
        <v>64</v>
      </c>
      <c r="W131" s="287"/>
      <c r="X131" s="257">
        <v>4</v>
      </c>
      <c r="Y131" s="258" t="s">
        <v>28</v>
      </c>
      <c r="Z131" s="259" t="s">
        <v>731</v>
      </c>
      <c r="AA131" s="258" t="s">
        <v>241</v>
      </c>
      <c r="AB131" s="258" t="s">
        <v>245</v>
      </c>
      <c r="AC131" s="258" t="s">
        <v>245</v>
      </c>
      <c r="AD131" s="260" t="s">
        <v>577</v>
      </c>
      <c r="AE131" s="261" t="s">
        <v>723</v>
      </c>
    </row>
    <row r="150" spans="1:1">
      <c r="A150" s="279" t="s">
        <v>55</v>
      </c>
    </row>
    <row r="151" spans="1:1">
      <c r="A151" s="279" t="s">
        <v>56</v>
      </c>
    </row>
    <row r="152" spans="1:1">
      <c r="A152" s="279" t="s">
        <v>57</v>
      </c>
    </row>
    <row r="153" spans="1:1">
      <c r="A153" s="279" t="s">
        <v>58</v>
      </c>
    </row>
    <row r="154" spans="1:1">
      <c r="A154" s="279" t="s">
        <v>59</v>
      </c>
    </row>
    <row r="155" spans="1:1">
      <c r="A155" s="279" t="s">
        <v>60</v>
      </c>
    </row>
    <row r="156" spans="1:1">
      <c r="A156" s="279" t="s">
        <v>61</v>
      </c>
    </row>
    <row r="157" spans="1:1">
      <c r="A157" s="279" t="s">
        <v>62</v>
      </c>
    </row>
    <row r="158" spans="1:1">
      <c r="A158" s="279" t="s">
        <v>63</v>
      </c>
    </row>
    <row r="159" spans="1:1">
      <c r="A159" s="279" t="s">
        <v>64</v>
      </c>
    </row>
    <row r="160" spans="1:1">
      <c r="A160" s="281"/>
    </row>
    <row r="161" spans="1:1">
      <c r="A161" s="281"/>
    </row>
    <row r="162" spans="1:1">
      <c r="A162" s="281"/>
    </row>
    <row r="163" spans="1:1">
      <c r="A163" s="282"/>
    </row>
    <row r="164" spans="1:1">
      <c r="A164" s="282"/>
    </row>
    <row r="165" spans="1:1">
      <c r="A165" s="281"/>
    </row>
    <row r="166" spans="1:1">
      <c r="A166" s="281"/>
    </row>
    <row r="167" spans="1:1">
      <c r="A167" s="281"/>
    </row>
    <row r="168" spans="1:1">
      <c r="A168" s="283" t="s">
        <v>56</v>
      </c>
    </row>
    <row r="169" spans="1:1">
      <c r="A169" s="283" t="s">
        <v>65</v>
      </c>
    </row>
    <row r="170" spans="1:1">
      <c r="A170" s="283" t="s">
        <v>66</v>
      </c>
    </row>
    <row r="171" spans="1:1">
      <c r="A171" s="283" t="s">
        <v>60</v>
      </c>
    </row>
    <row r="172" spans="1:1">
      <c r="A172" s="283" t="s">
        <v>67</v>
      </c>
    </row>
    <row r="173" spans="1:1">
      <c r="A173" s="284" t="s">
        <v>64</v>
      </c>
    </row>
    <row r="174" spans="1:1">
      <c r="A174" s="283" t="s">
        <v>69</v>
      </c>
    </row>
    <row r="175" spans="1:1">
      <c r="A175" s="283" t="s">
        <v>68</v>
      </c>
    </row>
    <row r="176" spans="1:1">
      <c r="A176" s="285" t="s">
        <v>63</v>
      </c>
    </row>
  </sheetData>
  <sheetProtection selectLockedCells="1" autoFilter="0" pivotTables="0"/>
  <autoFilter ref="A2:AF131"/>
  <sortState ref="A3:AE131">
    <sortCondition ref="AE3:AE131"/>
  </sortState>
  <mergeCells count="4">
    <mergeCell ref="F1:I1"/>
    <mergeCell ref="J1:N1"/>
    <mergeCell ref="O1:S1"/>
    <mergeCell ref="T1:W1"/>
  </mergeCells>
  <conditionalFormatting sqref="H3:H131 M3:M131 R3:R103 R106:R131">
    <cfRule type="containsText" dxfId="4047" priority="1245" operator="containsText" text="Deferred">
      <formula>NOT(ISERROR(SEARCH("Deferred",H3)))</formula>
    </cfRule>
    <cfRule type="containsText" dxfId="4046" priority="1247" operator="containsText" text="Update Not Provided">
      <formula>NOT(ISERROR(SEARCH("Update Not Provided",H3)))</formula>
    </cfRule>
    <cfRule type="containsText" dxfId="4045" priority="1248" operator="containsText" text="Not Yet Due">
      <formula>NOT(ISERROR(SEARCH("Not Yet Due",H3)))</formula>
    </cfRule>
    <cfRule type="containsText" dxfId="4044" priority="1249" operator="containsText" text="Deleted">
      <formula>NOT(ISERROR(SEARCH("Deleted",H3)))</formula>
    </cfRule>
    <cfRule type="containsText" dxfId="4043" priority="1250" operator="containsText" text="Completed Behind Schedule">
      <formula>NOT(ISERROR(SEARCH("Completed Behind Schedule",H3)))</formula>
    </cfRule>
    <cfRule type="containsText" dxfId="4042" priority="1251" operator="containsText" text="Off Target">
      <formula>NOT(ISERROR(SEARCH("Off Target",H3)))</formula>
    </cfRule>
    <cfRule type="containsText" dxfId="4041" priority="1252" operator="containsText" text="In Danger of Falling Behind Target">
      <formula>NOT(ISERROR(SEARCH("In Danger of Falling Behind Target",H3)))</formula>
    </cfRule>
    <cfRule type="containsText" dxfId="4040" priority="1253" operator="containsText" text="Fully Achieved">
      <formula>NOT(ISERROR(SEARCH("Fully Achieved",H3)))</formula>
    </cfRule>
    <cfRule type="containsText" dxfId="4039" priority="1254" operator="containsText" text="On track to be achieved">
      <formula>NOT(ISERROR(SEARCH("On track to be achieved",H3)))</formula>
    </cfRule>
  </conditionalFormatting>
  <conditionalFormatting sqref="V3:V52 V55:V59 V62:V131">
    <cfRule type="containsText" dxfId="4038" priority="179" operator="containsText" text="Deleted">
      <formula>NOT(ISERROR(SEARCH("Deleted",V3)))</formula>
    </cfRule>
    <cfRule type="containsText" dxfId="4037" priority="180" operator="containsText" text="Deferred">
      <formula>NOT(ISERROR(SEARCH("Deferred",V3)))</formula>
    </cfRule>
    <cfRule type="containsText" dxfId="4036" priority="181" operator="containsText" text="Completion date within reasonable tolerance">
      <formula>NOT(ISERROR(SEARCH("Completion date within reasonable tolerance",V3)))</formula>
    </cfRule>
    <cfRule type="containsText" dxfId="4035" priority="182" operator="containsText" text="completed significantly after target deadline">
      <formula>NOT(ISERROR(SEARCH("completed significantly after target deadline",V3)))</formula>
    </cfRule>
    <cfRule type="containsText" dxfId="4034" priority="183" operator="containsText" text="Off target">
      <formula>NOT(ISERROR(SEARCH("Off target",V3)))</formula>
    </cfRule>
    <cfRule type="containsText" dxfId="4033" priority="184" operator="containsText" text="Target partially met">
      <formula>NOT(ISERROR(SEARCH("Target partially met",V3)))</formula>
    </cfRule>
    <cfRule type="containsText" dxfId="4032" priority="185" operator="containsText" text="Numerical outturn within 10% tolerance">
      <formula>NOT(ISERROR(SEARCH("Numerical outturn within 10% tolerance",V3)))</formula>
    </cfRule>
    <cfRule type="containsText" dxfId="4031" priority="186" operator="containsText" text="Numerical outturn within 5% Tolerance">
      <formula>NOT(ISERROR(SEARCH("Numerical outturn within 5% Tolerance",V3)))</formula>
    </cfRule>
    <cfRule type="containsText" dxfId="4030" priority="187" operator="containsText" text="Fully Achieved">
      <formula>NOT(ISERROR(SEARCH("Fully Achieved",V3)))</formula>
    </cfRule>
    <cfRule type="containsText" dxfId="4029" priority="188" operator="containsText" text="Update Not Provided">
      <formula>NOT(ISERROR(SEARCH("Update Not Provided",V3)))</formula>
    </cfRule>
    <cfRule type="containsText" dxfId="4028" priority="189" operator="containsText" text="Deferred">
      <formula>NOT(ISERROR(SEARCH("Deferred",V3)))</formula>
    </cfRule>
    <cfRule type="containsText" dxfId="4027" priority="190" operator="containsText" text="Update Not Provided">
      <formula>NOT(ISERROR(SEARCH("Update Not Provided",V3)))</formula>
    </cfRule>
    <cfRule type="containsText" dxfId="4026" priority="191" operator="containsText" text="Not Yet Due">
      <formula>NOT(ISERROR(SEARCH("Not Yet Due",V3)))</formula>
    </cfRule>
    <cfRule type="containsText" dxfId="4025" priority="192" operator="containsText" text="Deleted">
      <formula>NOT(ISERROR(SEARCH("Deleted",V3)))</formula>
    </cfRule>
    <cfRule type="containsText" dxfId="4024" priority="193" operator="containsText" text="Completed Behind Schedule">
      <formula>NOT(ISERROR(SEARCH("Completed Behind Schedule",V3)))</formula>
    </cfRule>
    <cfRule type="containsText" dxfId="4023" priority="194" operator="containsText" text="Off Target">
      <formula>NOT(ISERROR(SEARCH("Off Target",V3)))</formula>
    </cfRule>
    <cfRule type="containsText" dxfId="4022" priority="195" operator="containsText" text="In Danger of Falling Behind Target">
      <formula>NOT(ISERROR(SEARCH("In Danger of Falling Behind Target",V3)))</formula>
    </cfRule>
    <cfRule type="containsText" dxfId="4021" priority="196" operator="containsText" text="Fully Achieved">
      <formula>NOT(ISERROR(SEARCH("Fully Achieved",V3)))</formula>
    </cfRule>
    <cfRule type="containsText" dxfId="4020" priority="197" operator="containsText" text="On track to be achieved">
      <formula>NOT(ISERROR(SEARCH("On track to be achieved",V3)))</formula>
    </cfRule>
  </conditionalFormatting>
  <conditionalFormatting sqref="V60">
    <cfRule type="containsText" dxfId="4019" priority="151" operator="containsText" text="Deleted">
      <formula>NOT(ISERROR(SEARCH("Deleted",V60)))</formula>
    </cfRule>
    <cfRule type="containsText" dxfId="4018" priority="152" operator="containsText" text="Deferred">
      <formula>NOT(ISERROR(SEARCH("Deferred",V60)))</formula>
    </cfRule>
    <cfRule type="containsText" dxfId="4017" priority="153" operator="containsText" text="Completion date within reasonable tolerance">
      <formula>NOT(ISERROR(SEARCH("Completion date within reasonable tolerance",V60)))</formula>
    </cfRule>
    <cfRule type="containsText" dxfId="4016" priority="154" operator="containsText" text="completed significantly after target deadline">
      <formula>NOT(ISERROR(SEARCH("completed significantly after target deadline",V60)))</formula>
    </cfRule>
    <cfRule type="containsText" dxfId="4015" priority="155" operator="containsText" text="Off target">
      <formula>NOT(ISERROR(SEARCH("Off target",V60)))</formula>
    </cfRule>
    <cfRule type="containsText" dxfId="4014" priority="156" operator="containsText" text="Target partially met">
      <formula>NOT(ISERROR(SEARCH("Target partially met",V60)))</formula>
    </cfRule>
    <cfRule type="containsText" dxfId="4013" priority="157" operator="containsText" text="Numerical outturn within 10% tolerance">
      <formula>NOT(ISERROR(SEARCH("Numerical outturn within 10% tolerance",V60)))</formula>
    </cfRule>
    <cfRule type="containsText" dxfId="4012" priority="158" operator="containsText" text="Numerical outturn within 5% Tolerance">
      <formula>NOT(ISERROR(SEARCH("Numerical outturn within 5% Tolerance",V60)))</formula>
    </cfRule>
    <cfRule type="containsText" dxfId="4011" priority="159" operator="containsText" text="Fully Achieved">
      <formula>NOT(ISERROR(SEARCH("Fully Achieved",V60)))</formula>
    </cfRule>
    <cfRule type="containsText" dxfId="4010" priority="160" operator="containsText" text="Update Not Provided">
      <formula>NOT(ISERROR(SEARCH("Update Not Provided",V60)))</formula>
    </cfRule>
    <cfRule type="containsText" dxfId="4009" priority="161" operator="containsText" text="Deferred">
      <formula>NOT(ISERROR(SEARCH("Deferred",V60)))</formula>
    </cfRule>
    <cfRule type="containsText" dxfId="4008" priority="162" operator="containsText" text="Update Not Provided">
      <formula>NOT(ISERROR(SEARCH("Update Not Provided",V60)))</formula>
    </cfRule>
    <cfRule type="containsText" dxfId="4007" priority="163" operator="containsText" text="Not Yet Due">
      <formula>NOT(ISERROR(SEARCH("Not Yet Due",V60)))</formula>
    </cfRule>
    <cfRule type="containsText" dxfId="4006" priority="164" operator="containsText" text="Deleted">
      <formula>NOT(ISERROR(SEARCH("Deleted",V60)))</formula>
    </cfRule>
    <cfRule type="containsText" dxfId="4005" priority="165" operator="containsText" text="Completed Behind Schedule">
      <formula>NOT(ISERROR(SEARCH("Completed Behind Schedule",V60)))</formula>
    </cfRule>
    <cfRule type="containsText" dxfId="4004" priority="166" operator="containsText" text="Off Target">
      <formula>NOT(ISERROR(SEARCH("Off Target",V60)))</formula>
    </cfRule>
    <cfRule type="containsText" dxfId="4003" priority="167" operator="containsText" text="In Danger of Falling Behind Target">
      <formula>NOT(ISERROR(SEARCH("In Danger of Falling Behind Target",V60)))</formula>
    </cfRule>
    <cfRule type="containsText" dxfId="4002" priority="168" operator="containsText" text="Fully Achieved">
      <formula>NOT(ISERROR(SEARCH("Fully Achieved",V60)))</formula>
    </cfRule>
    <cfRule type="containsText" dxfId="4001" priority="169" operator="containsText" text="On track to be achieved">
      <formula>NOT(ISERROR(SEARCH("On track to be achieved",V60)))</formula>
    </cfRule>
  </conditionalFormatting>
  <conditionalFormatting sqref="R104:R105">
    <cfRule type="containsText" dxfId="4000" priority="58" operator="containsText" text="Deferred">
      <formula>NOT(ISERROR(SEARCH("Deferred",R104)))</formula>
    </cfRule>
    <cfRule type="containsText" dxfId="3999" priority="59" operator="containsText" text="Update Not Provided">
      <formula>NOT(ISERROR(SEARCH("Update Not Provided",R104)))</formula>
    </cfRule>
    <cfRule type="containsText" dxfId="3998" priority="60" operator="containsText" text="Not Yet Due">
      <formula>NOT(ISERROR(SEARCH("Not Yet Due",R104)))</formula>
    </cfRule>
    <cfRule type="containsText" dxfId="3997" priority="61" operator="containsText" text="Deleted">
      <formula>NOT(ISERROR(SEARCH("Deleted",R104)))</formula>
    </cfRule>
    <cfRule type="containsText" dxfId="3996" priority="62" operator="containsText" text="Completed Behind Schedule">
      <formula>NOT(ISERROR(SEARCH("Completed Behind Schedule",R104)))</formula>
    </cfRule>
    <cfRule type="containsText" dxfId="3995" priority="63" operator="containsText" text="Off Target">
      <formula>NOT(ISERROR(SEARCH("Off Target",R104)))</formula>
    </cfRule>
    <cfRule type="containsText" dxfId="3994" priority="64" operator="containsText" text="In Danger of Falling Behind Target">
      <formula>NOT(ISERROR(SEARCH("In Danger of Falling Behind Target",R104)))</formula>
    </cfRule>
    <cfRule type="containsText" dxfId="3993" priority="65" operator="containsText" text="Fully Achieved">
      <formula>NOT(ISERROR(SEARCH("Fully Achieved",R104)))</formula>
    </cfRule>
    <cfRule type="containsText" dxfId="3992" priority="66" operator="containsText" text="On track to be achieved">
      <formula>NOT(ISERROR(SEARCH("On track to be achieved",R104)))</formula>
    </cfRule>
  </conditionalFormatting>
  <conditionalFormatting sqref="V53">
    <cfRule type="containsText" dxfId="3991" priority="39" operator="containsText" text="Deleted">
      <formula>NOT(ISERROR(SEARCH("Deleted",V53)))</formula>
    </cfRule>
    <cfRule type="containsText" dxfId="3990" priority="40" operator="containsText" text="Deferred">
      <formula>NOT(ISERROR(SEARCH("Deferred",V53)))</formula>
    </cfRule>
    <cfRule type="containsText" dxfId="3989" priority="41" operator="containsText" text="Completion date within reasonable tolerance">
      <formula>NOT(ISERROR(SEARCH("Completion date within reasonable tolerance",V53)))</formula>
    </cfRule>
    <cfRule type="containsText" dxfId="3988" priority="42" operator="containsText" text="completed significantly after target deadline">
      <formula>NOT(ISERROR(SEARCH("completed significantly after target deadline",V53)))</formula>
    </cfRule>
    <cfRule type="containsText" dxfId="3987" priority="43" operator="containsText" text="Off target">
      <formula>NOT(ISERROR(SEARCH("Off target",V53)))</formula>
    </cfRule>
    <cfRule type="containsText" dxfId="3986" priority="44" operator="containsText" text="Target partially met">
      <formula>NOT(ISERROR(SEARCH("Target partially met",V53)))</formula>
    </cfRule>
    <cfRule type="containsText" dxfId="3985" priority="45" operator="containsText" text="Numerical outturn within 10% tolerance">
      <formula>NOT(ISERROR(SEARCH("Numerical outturn within 10% tolerance",V53)))</formula>
    </cfRule>
    <cfRule type="containsText" dxfId="3984" priority="46" operator="containsText" text="Numerical outturn within 5% Tolerance">
      <formula>NOT(ISERROR(SEARCH("Numerical outturn within 5% Tolerance",V53)))</formula>
    </cfRule>
    <cfRule type="containsText" dxfId="3983" priority="47" operator="containsText" text="Fully Achieved">
      <formula>NOT(ISERROR(SEARCH("Fully Achieved",V53)))</formula>
    </cfRule>
    <cfRule type="containsText" dxfId="3982" priority="48" operator="containsText" text="Update Not Provided">
      <formula>NOT(ISERROR(SEARCH("Update Not Provided",V53)))</formula>
    </cfRule>
    <cfRule type="containsText" dxfId="3981" priority="49" operator="containsText" text="Deferred">
      <formula>NOT(ISERROR(SEARCH("Deferred",V53)))</formula>
    </cfRule>
    <cfRule type="containsText" dxfId="3980" priority="50" operator="containsText" text="Update Not Provided">
      <formula>NOT(ISERROR(SEARCH("Update Not Provided",V53)))</formula>
    </cfRule>
    <cfRule type="containsText" dxfId="3979" priority="51" operator="containsText" text="Not Yet Due">
      <formula>NOT(ISERROR(SEARCH("Not Yet Due",V53)))</formula>
    </cfRule>
    <cfRule type="containsText" dxfId="3978" priority="52" operator="containsText" text="Deleted">
      <formula>NOT(ISERROR(SEARCH("Deleted",V53)))</formula>
    </cfRule>
    <cfRule type="containsText" dxfId="3977" priority="53" operator="containsText" text="Completed Behind Schedule">
      <formula>NOT(ISERROR(SEARCH("Completed Behind Schedule",V53)))</formula>
    </cfRule>
    <cfRule type="containsText" dxfId="3976" priority="54" operator="containsText" text="Off Target">
      <formula>NOT(ISERROR(SEARCH("Off Target",V53)))</formula>
    </cfRule>
    <cfRule type="containsText" dxfId="3975" priority="55" operator="containsText" text="In Danger of Falling Behind Target">
      <formula>NOT(ISERROR(SEARCH("In Danger of Falling Behind Target",V53)))</formula>
    </cfRule>
    <cfRule type="containsText" dxfId="3974" priority="56" operator="containsText" text="Fully Achieved">
      <formula>NOT(ISERROR(SEARCH("Fully Achieved",V53)))</formula>
    </cfRule>
    <cfRule type="containsText" dxfId="3973" priority="57" operator="containsText" text="On track to be achieved">
      <formula>NOT(ISERROR(SEARCH("On track to be achieved",V53)))</formula>
    </cfRule>
  </conditionalFormatting>
  <conditionalFormatting sqref="V54">
    <cfRule type="containsText" dxfId="3972" priority="20" operator="containsText" text="Deleted">
      <formula>NOT(ISERROR(SEARCH("Deleted",V54)))</formula>
    </cfRule>
    <cfRule type="containsText" dxfId="3971" priority="21" operator="containsText" text="Deferred">
      <formula>NOT(ISERROR(SEARCH("Deferred",V54)))</formula>
    </cfRule>
    <cfRule type="containsText" dxfId="3970" priority="22" operator="containsText" text="Completion date within reasonable tolerance">
      <formula>NOT(ISERROR(SEARCH("Completion date within reasonable tolerance",V54)))</formula>
    </cfRule>
    <cfRule type="containsText" dxfId="3969" priority="23" operator="containsText" text="completed significantly after target deadline">
      <formula>NOT(ISERROR(SEARCH("completed significantly after target deadline",V54)))</formula>
    </cfRule>
    <cfRule type="containsText" dxfId="3968" priority="24" operator="containsText" text="Off target">
      <formula>NOT(ISERROR(SEARCH("Off target",V54)))</formula>
    </cfRule>
    <cfRule type="containsText" dxfId="3967" priority="25" operator="containsText" text="Target partially met">
      <formula>NOT(ISERROR(SEARCH("Target partially met",V54)))</formula>
    </cfRule>
    <cfRule type="containsText" dxfId="3966" priority="26" operator="containsText" text="Numerical outturn within 10% tolerance">
      <formula>NOT(ISERROR(SEARCH("Numerical outturn within 10% tolerance",V54)))</formula>
    </cfRule>
    <cfRule type="containsText" dxfId="3965" priority="27" operator="containsText" text="Numerical outturn within 5% Tolerance">
      <formula>NOT(ISERROR(SEARCH("Numerical outturn within 5% Tolerance",V54)))</formula>
    </cfRule>
    <cfRule type="containsText" dxfId="3964" priority="28" operator="containsText" text="Fully Achieved">
      <formula>NOT(ISERROR(SEARCH("Fully Achieved",V54)))</formula>
    </cfRule>
    <cfRule type="containsText" dxfId="3963" priority="29" operator="containsText" text="Update Not Provided">
      <formula>NOT(ISERROR(SEARCH("Update Not Provided",V54)))</formula>
    </cfRule>
    <cfRule type="containsText" dxfId="3962" priority="30" operator="containsText" text="Deferred">
      <formula>NOT(ISERROR(SEARCH("Deferred",V54)))</formula>
    </cfRule>
    <cfRule type="containsText" dxfId="3961" priority="31" operator="containsText" text="Update Not Provided">
      <formula>NOT(ISERROR(SEARCH("Update Not Provided",V54)))</formula>
    </cfRule>
    <cfRule type="containsText" dxfId="3960" priority="32" operator="containsText" text="Not Yet Due">
      <formula>NOT(ISERROR(SEARCH("Not Yet Due",V54)))</formula>
    </cfRule>
    <cfRule type="containsText" dxfId="3959" priority="33" operator="containsText" text="Deleted">
      <formula>NOT(ISERROR(SEARCH("Deleted",V54)))</formula>
    </cfRule>
    <cfRule type="containsText" dxfId="3958" priority="34" operator="containsText" text="Completed Behind Schedule">
      <formula>NOT(ISERROR(SEARCH("Completed Behind Schedule",V54)))</formula>
    </cfRule>
    <cfRule type="containsText" dxfId="3957" priority="35" operator="containsText" text="Off Target">
      <formula>NOT(ISERROR(SEARCH("Off Target",V54)))</formula>
    </cfRule>
    <cfRule type="containsText" dxfId="3956" priority="36" operator="containsText" text="In Danger of Falling Behind Target">
      <formula>NOT(ISERROR(SEARCH("In Danger of Falling Behind Target",V54)))</formula>
    </cfRule>
    <cfRule type="containsText" dxfId="3955" priority="37" operator="containsText" text="Fully Achieved">
      <formula>NOT(ISERROR(SEARCH("Fully Achieved",V54)))</formula>
    </cfRule>
    <cfRule type="containsText" dxfId="3954" priority="38" operator="containsText" text="On track to be achieved">
      <formula>NOT(ISERROR(SEARCH("On track to be achieved",V54)))</formula>
    </cfRule>
  </conditionalFormatting>
  <conditionalFormatting sqref="V61">
    <cfRule type="containsText" dxfId="3953" priority="1" operator="containsText" text="Deleted">
      <formula>NOT(ISERROR(SEARCH("Deleted",V61)))</formula>
    </cfRule>
    <cfRule type="containsText" dxfId="3952" priority="2" operator="containsText" text="Deferred">
      <formula>NOT(ISERROR(SEARCH("Deferred",V61)))</formula>
    </cfRule>
    <cfRule type="containsText" dxfId="3951" priority="3" operator="containsText" text="Completion date within reasonable tolerance">
      <formula>NOT(ISERROR(SEARCH("Completion date within reasonable tolerance",V61)))</formula>
    </cfRule>
    <cfRule type="containsText" dxfId="3950" priority="4" operator="containsText" text="completed significantly after target deadline">
      <formula>NOT(ISERROR(SEARCH("completed significantly after target deadline",V61)))</formula>
    </cfRule>
    <cfRule type="containsText" dxfId="3949" priority="5" operator="containsText" text="Off target">
      <formula>NOT(ISERROR(SEARCH("Off target",V61)))</formula>
    </cfRule>
    <cfRule type="containsText" dxfId="3948" priority="6" operator="containsText" text="Target partially met">
      <formula>NOT(ISERROR(SEARCH("Target partially met",V61)))</formula>
    </cfRule>
    <cfRule type="containsText" dxfId="3947" priority="7" operator="containsText" text="Numerical outturn within 10% tolerance">
      <formula>NOT(ISERROR(SEARCH("Numerical outturn within 10% tolerance",V61)))</formula>
    </cfRule>
    <cfRule type="containsText" dxfId="3946" priority="8" operator="containsText" text="Numerical outturn within 5% Tolerance">
      <formula>NOT(ISERROR(SEARCH("Numerical outturn within 5% Tolerance",V61)))</formula>
    </cfRule>
    <cfRule type="containsText" dxfId="3945" priority="9" operator="containsText" text="Fully Achieved">
      <formula>NOT(ISERROR(SEARCH("Fully Achieved",V61)))</formula>
    </cfRule>
    <cfRule type="containsText" dxfId="3944" priority="10" operator="containsText" text="Update Not Provided">
      <formula>NOT(ISERROR(SEARCH("Update Not Provided",V61)))</formula>
    </cfRule>
    <cfRule type="containsText" dxfId="3943" priority="11" operator="containsText" text="Deferred">
      <formula>NOT(ISERROR(SEARCH("Deferred",V61)))</formula>
    </cfRule>
    <cfRule type="containsText" dxfId="3942" priority="12" operator="containsText" text="Update Not Provided">
      <formula>NOT(ISERROR(SEARCH("Update Not Provided",V61)))</formula>
    </cfRule>
    <cfRule type="containsText" dxfId="3941" priority="13" operator="containsText" text="Not Yet Due">
      <formula>NOT(ISERROR(SEARCH("Not Yet Due",V61)))</formula>
    </cfRule>
    <cfRule type="containsText" dxfId="3940" priority="14" operator="containsText" text="Deleted">
      <formula>NOT(ISERROR(SEARCH("Deleted",V61)))</formula>
    </cfRule>
    <cfRule type="containsText" dxfId="3939" priority="15" operator="containsText" text="Completed Behind Schedule">
      <formula>NOT(ISERROR(SEARCH("Completed Behind Schedule",V61)))</formula>
    </cfRule>
    <cfRule type="containsText" dxfId="3938" priority="16" operator="containsText" text="Off Target">
      <formula>NOT(ISERROR(SEARCH("Off Target",V61)))</formula>
    </cfRule>
    <cfRule type="containsText" dxfId="3937" priority="17" operator="containsText" text="In Danger of Falling Behind Target">
      <formula>NOT(ISERROR(SEARCH("In Danger of Falling Behind Target",V61)))</formula>
    </cfRule>
    <cfRule type="containsText" dxfId="3936" priority="18" operator="containsText" text="Fully Achieved">
      <formula>NOT(ISERROR(SEARCH("Fully Achieved",V61)))</formula>
    </cfRule>
    <cfRule type="containsText" dxfId="3935" priority="19" operator="containsText" text="On track to be achieved">
      <formula>NOT(ISERROR(SEARCH("On track to be achieved",V61)))</formula>
    </cfRule>
  </conditionalFormatting>
  <dataValidations xWindow="1719" yWindow="617" count="2">
    <dataValidation type="list" allowBlank="1" showInputMessage="1" showErrorMessage="1" promptTitle="Is target on track?" prompt="Please choose an option from the drop down list that best describes the current situation for this target." sqref="V3:V131">
      <formula1>$A$150:$A$159</formula1>
    </dataValidation>
    <dataValidation type="list" allowBlank="1" showInputMessage="1" showErrorMessage="1" promptTitle="Is target on track?" prompt="Please choose an option from the drop down list that best describes the current situation for this target." sqref="H3:H131 M3:M131 R3:R131">
      <formula1>$A$168:$A$176</formula1>
    </dataValidation>
  </dataValidations>
  <hyperlinks>
    <hyperlink ref="O35" r:id="rId1"/>
    <hyperlink ref="T35" r:id="rId2"/>
  </hyperlinks>
  <pageMargins left="0.23622047244094491" right="0.23622047244094491" top="0.74803149606299213" bottom="0.74803149606299213" header="0.31496062992125984" footer="0.31496062992125984"/>
  <pageSetup paperSize="8" scale="56"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workbookViewId="0"/>
  </sheetViews>
  <sheetFormatPr defaultColWidth="9.33203125" defaultRowHeight="14.4"/>
  <cols>
    <col min="1" max="1" width="12.6640625" style="101" customWidth="1"/>
    <col min="2" max="2" width="55.44140625" style="101" customWidth="1"/>
    <col min="3" max="3" width="46.5546875" style="124" customWidth="1"/>
    <col min="4" max="10" width="26.33203125" style="101" customWidth="1"/>
    <col min="11" max="14" width="9.33203125" style="99" customWidth="1"/>
    <col min="15" max="15" width="16.5546875" style="99" hidden="1" customWidth="1"/>
    <col min="16" max="19" width="9.33203125" style="99" hidden="1" customWidth="1"/>
    <col min="20" max="20" width="24.6640625" style="99" hidden="1" customWidth="1"/>
    <col min="21" max="25" width="9.33203125" style="99" hidden="1" customWidth="1"/>
    <col min="26" max="26" width="0" style="99" hidden="1" customWidth="1"/>
    <col min="27" max="46" width="9.33203125" style="99"/>
    <col min="47" max="16384" width="9.33203125" style="101"/>
  </cols>
  <sheetData>
    <row r="1" spans="1:46" s="91" customFormat="1" ht="24" customHeight="1">
      <c r="A1" s="90" t="s">
        <v>90</v>
      </c>
      <c r="C1" s="92"/>
    </row>
    <row r="2" spans="1:46" s="94" customFormat="1" ht="63">
      <c r="A2" s="133" t="s">
        <v>118</v>
      </c>
      <c r="B2" s="133" t="s">
        <v>0</v>
      </c>
      <c r="C2" s="133" t="s">
        <v>1</v>
      </c>
      <c r="D2" s="134" t="s">
        <v>119</v>
      </c>
      <c r="E2" s="134" t="s">
        <v>120</v>
      </c>
      <c r="F2" s="134" t="s">
        <v>121</v>
      </c>
      <c r="G2" s="134" t="s">
        <v>122</v>
      </c>
      <c r="H2" s="134" t="s">
        <v>123</v>
      </c>
      <c r="I2" s="134" t="s">
        <v>124</v>
      </c>
      <c r="J2" s="134" t="s">
        <v>125</v>
      </c>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ht="99.75" customHeight="1" thickBot="1">
      <c r="A3" s="114" t="e">
        <f>'1. All Data'!#REF!</f>
        <v>#REF!</v>
      </c>
      <c r="B3" s="128" t="e">
        <f>'1. All Data'!#REF!</f>
        <v>#REF!</v>
      </c>
      <c r="C3" s="130" t="e">
        <f>'1. All Data'!#REF!</f>
        <v>#REF!</v>
      </c>
      <c r="D3" s="125" t="e">
        <f>'1. All Data'!#REF!</f>
        <v>#REF!</v>
      </c>
      <c r="E3" s="131"/>
      <c r="F3" s="126" t="e">
        <f>'1. All Data'!#REF!</f>
        <v>#REF!</v>
      </c>
      <c r="G3" s="132"/>
      <c r="H3" s="125" t="e">
        <f>'1. All Data'!#REF!</f>
        <v>#REF!</v>
      </c>
      <c r="I3" s="132"/>
      <c r="J3" s="125" t="e">
        <f>'1. All Data'!#REF!</f>
        <v>#REF!</v>
      </c>
      <c r="O3" s="100" t="s">
        <v>127</v>
      </c>
    </row>
    <row r="4" spans="1:46" ht="99.75" customHeight="1" thickTop="1" thickBot="1">
      <c r="A4" s="96" t="str">
        <f>'1. All Data'!B3</f>
        <v>VFM 01</v>
      </c>
      <c r="B4" s="128" t="str">
        <f>'1. All Data'!C3</f>
        <v xml:space="preserve">Successful Delivery of Elections </v>
      </c>
      <c r="C4" s="129" t="str">
        <f>'1. All Data'!D3</f>
        <v>Successfully Deliver Staffordshire County Council Elections</v>
      </c>
      <c r="D4" s="125" t="str">
        <f>'1. All Data'!H3</f>
        <v>Fully Achieved</v>
      </c>
      <c r="E4" s="98"/>
      <c r="F4" s="126" t="str">
        <f>'1. All Data'!M3</f>
        <v>Fully Achieved</v>
      </c>
      <c r="G4" s="98"/>
      <c r="H4" s="127" t="str">
        <f>'1. All Data'!R3</f>
        <v>Fully Achieved</v>
      </c>
      <c r="I4" s="98"/>
      <c r="J4" s="127" t="str">
        <f>'1. All Data'!V3</f>
        <v>Fully Achieved</v>
      </c>
      <c r="O4" s="100" t="s">
        <v>129</v>
      </c>
      <c r="Y4" s="98" t="s">
        <v>128</v>
      </c>
    </row>
    <row r="5" spans="1:46" ht="99.75" customHeight="1" thickTop="1" thickBot="1">
      <c r="A5" s="96" t="str">
        <f>'1. All Data'!B4</f>
        <v>VFM 02</v>
      </c>
      <c r="B5" s="128" t="str">
        <f>'1. All Data'!C4</f>
        <v xml:space="preserve">Successful Delivery of Elections </v>
      </c>
      <c r="C5" s="129" t="str">
        <f>'1. All Data'!D4</f>
        <v>Successfully Deliver PFCC Election as PARO with all constituent authorities submitting returns by 11 May</v>
      </c>
      <c r="D5" s="125" t="str">
        <f>'1. All Data'!H4</f>
        <v>Fully Achieved</v>
      </c>
      <c r="E5" s="98"/>
      <c r="F5" s="126" t="str">
        <f>'1. All Data'!M4</f>
        <v>Fully Achieved</v>
      </c>
      <c r="G5" s="98"/>
      <c r="H5" s="127" t="str">
        <f>'1. All Data'!R4</f>
        <v>Fully Achieved</v>
      </c>
      <c r="I5" s="98"/>
      <c r="J5" s="127" t="str">
        <f>'1. All Data'!V4</f>
        <v>Fully Achieved</v>
      </c>
      <c r="O5" s="100" t="s">
        <v>130</v>
      </c>
      <c r="T5" s="102"/>
      <c r="Y5" s="103" t="s">
        <v>131</v>
      </c>
    </row>
    <row r="6" spans="1:46" ht="88.8" thickTop="1" thickBot="1">
      <c r="A6" s="96" t="str">
        <f>'1. All Data'!B5</f>
        <v>VFM 03</v>
      </c>
      <c r="B6" s="128" t="str">
        <f>'1. All Data'!C5</f>
        <v>Implementation of Boundary Review Outcomes</v>
      </c>
      <c r="C6" s="129" t="str">
        <f>'1. All Data'!D5</f>
        <v xml:space="preserve">Prepare for amended boundaries and complete Polling Place Review </v>
      </c>
      <c r="D6" s="125" t="str">
        <f>'1. All Data'!H5</f>
        <v>On Track to be Achieved</v>
      </c>
      <c r="E6" s="98"/>
      <c r="F6" s="126" t="str">
        <f>'1. All Data'!M5</f>
        <v>On Track to be Achieved</v>
      </c>
      <c r="G6" s="98"/>
      <c r="H6" s="127" t="str">
        <f>'1. All Data'!R5</f>
        <v>On Track to be Achieved</v>
      </c>
      <c r="I6" s="98"/>
      <c r="J6" s="127" t="str">
        <f>'1. All Data'!V5</f>
        <v>Fully Achieved</v>
      </c>
      <c r="O6" s="104" t="s">
        <v>126</v>
      </c>
      <c r="T6" s="105" t="s">
        <v>131</v>
      </c>
    </row>
    <row r="7" spans="1:46" ht="99.75" customHeight="1" thickTop="1">
      <c r="A7" s="96" t="str">
        <f>'1. All Data'!B6</f>
        <v>VFM 04</v>
      </c>
      <c r="B7" s="128" t="str">
        <f>'1. All Data'!C6</f>
        <v xml:space="preserve">Embracing Digital Opportunities </v>
      </c>
      <c r="C7" s="129" t="str">
        <f>'1. All Data'!D6</f>
        <v>Maintain GeoPlaces Gold Standard in ESBC related categories</v>
      </c>
      <c r="D7" s="125" t="str">
        <f>'1. All Data'!H6</f>
        <v>On Track to be Achieved</v>
      </c>
      <c r="E7" s="98"/>
      <c r="F7" s="126" t="str">
        <f>'1. All Data'!M6</f>
        <v>On Track to be Achieved</v>
      </c>
      <c r="G7" s="98"/>
      <c r="H7" s="127" t="str">
        <f>'1. All Data'!R6</f>
        <v>On Track to be Achieved</v>
      </c>
      <c r="I7" s="98"/>
      <c r="J7" s="127" t="str">
        <f>'1. All Data'!V6</f>
        <v>Fully Achieved</v>
      </c>
      <c r="T7" s="105" t="s">
        <v>132</v>
      </c>
    </row>
    <row r="8" spans="1:46" ht="99.75" customHeight="1">
      <c r="A8" s="96" t="str">
        <f>'1. All Data'!B7</f>
        <v>VFM 05</v>
      </c>
      <c r="B8" s="128" t="str">
        <f>'1. All Data'!C7</f>
        <v xml:space="preserve">Embracing Digital Opportunities </v>
      </c>
      <c r="C8" s="129" t="str">
        <f>'1. All Data'!D7</f>
        <v xml:space="preserve">Establish a process for reviewing digital services that begins by identifying the intended outcome, designing the process and considering the technology most suitable to deliver that outcome </v>
      </c>
      <c r="D8" s="125" t="str">
        <f>'1. All Data'!H7</f>
        <v>On Track to be Achieved</v>
      </c>
      <c r="E8" s="98"/>
      <c r="F8" s="126" t="str">
        <f>'1. All Data'!M7</f>
        <v>Fully Achieved</v>
      </c>
      <c r="G8" s="98"/>
      <c r="H8" s="127" t="str">
        <f>'1. All Data'!R7</f>
        <v>Fully Achieved</v>
      </c>
      <c r="I8" s="98"/>
      <c r="J8" s="127" t="str">
        <f>'1. All Data'!V7</f>
        <v>Fully Achieved</v>
      </c>
      <c r="T8" s="105" t="s">
        <v>128</v>
      </c>
    </row>
    <row r="9" spans="1:46" ht="99.75" customHeight="1">
      <c r="A9" s="96" t="str">
        <f>'1. All Data'!B8</f>
        <v>VFM 06</v>
      </c>
      <c r="B9" s="128" t="str">
        <f>'1. All Data'!C8</f>
        <v xml:space="preserve">Embracing Digital Opportunities </v>
      </c>
      <c r="C9" s="129" t="str">
        <f>'1. All Data'!D8</f>
        <v>Implement Phase 1 of the UPRN project</v>
      </c>
      <c r="D9" s="125" t="str">
        <f>'1. All Data'!H8</f>
        <v>On Track to be Achieved</v>
      </c>
      <c r="E9" s="97"/>
      <c r="F9" s="126" t="str">
        <f>'1. All Data'!M8</f>
        <v>On Track to be Achieved</v>
      </c>
      <c r="G9" s="98"/>
      <c r="H9" s="127" t="str">
        <f>'1. All Data'!R8</f>
        <v>On Track to be Achieved</v>
      </c>
      <c r="I9" s="98"/>
      <c r="J9" s="127" t="str">
        <f>'1. All Data'!V8</f>
        <v>Fully Achieved</v>
      </c>
    </row>
    <row r="10" spans="1:46" ht="99.75" customHeight="1">
      <c r="A10" s="96" t="str">
        <f>'1. All Data'!B9</f>
        <v>VFM 07</v>
      </c>
      <c r="B10" s="128" t="str">
        <f>'1. All Data'!C9</f>
        <v xml:space="preserve">Embracing Digital Opportunities </v>
      </c>
      <c r="C10" s="129" t="str">
        <f>'1. All Data'!D9</f>
        <v>Complete Feasibility Study investigating the possibility of introducing online customer accounts</v>
      </c>
      <c r="D10" s="125" t="str">
        <f>'1. All Data'!H9</f>
        <v>On Track to be Achieved</v>
      </c>
      <c r="E10" s="97"/>
      <c r="F10" s="126" t="str">
        <f>'1. All Data'!M9</f>
        <v>Fully Achieved</v>
      </c>
      <c r="G10" s="98"/>
      <c r="H10" s="127" t="str">
        <f>'1. All Data'!R9</f>
        <v>Fully Achieved</v>
      </c>
      <c r="I10" s="98"/>
      <c r="J10" s="127" t="str">
        <f>'1. All Data'!V9</f>
        <v>Fully Achieved</v>
      </c>
    </row>
    <row r="11" spans="1:46" ht="99.75" customHeight="1">
      <c r="A11" s="96" t="str">
        <f>'1. All Data'!B10</f>
        <v>VFM 08</v>
      </c>
      <c r="B11" s="128" t="str">
        <f>'1. All Data'!C10</f>
        <v>Continue to Develop Effective Communications</v>
      </c>
      <c r="C11" s="129" t="str">
        <f>'1. All Data'!D10</f>
        <v xml:space="preserve">Implement Corporate E-Newsletter solution </v>
      </c>
      <c r="D11" s="125" t="str">
        <f>'1. All Data'!H10</f>
        <v>Fully Achieved</v>
      </c>
      <c r="E11" s="97"/>
      <c r="F11" s="126" t="str">
        <f>'1. All Data'!M10</f>
        <v>Fully Achieved</v>
      </c>
      <c r="G11" s="98"/>
      <c r="H11" s="127" t="str">
        <f>'1. All Data'!R10</f>
        <v>Fully Achieved</v>
      </c>
      <c r="I11" s="98"/>
      <c r="J11" s="127" t="str">
        <f>'1. All Data'!V10</f>
        <v>Fully Achieved</v>
      </c>
    </row>
    <row r="12" spans="1:46" ht="99.75" customHeight="1">
      <c r="A12" s="96" t="str">
        <f>'1. All Data'!B11</f>
        <v>VFM 09</v>
      </c>
      <c r="B12" s="128" t="str">
        <f>'1. All Data'!C11</f>
        <v>Continue to Develop Effective Communications</v>
      </c>
      <c r="C12" s="129" t="str">
        <f>'1. All Data'!D11</f>
        <v>Leader’s Blog live on the Council Website</v>
      </c>
      <c r="D12" s="125" t="str">
        <f>'1. All Data'!H11</f>
        <v>Fully Achieved</v>
      </c>
      <c r="E12" s="98"/>
      <c r="F12" s="126" t="str">
        <f>'1. All Data'!M11</f>
        <v>Fully Achieved</v>
      </c>
      <c r="G12" s="98"/>
      <c r="H12" s="127" t="str">
        <f>'1. All Data'!R11</f>
        <v>Fully Achieved</v>
      </c>
      <c r="I12" s="105"/>
      <c r="J12" s="127" t="str">
        <f>'1. All Data'!V11</f>
        <v>Fully Achieved</v>
      </c>
    </row>
    <row r="13" spans="1:46" ht="99.75" customHeight="1">
      <c r="A13" s="96" t="str">
        <f>'1. All Data'!B12</f>
        <v>VFM 10</v>
      </c>
      <c r="B13" s="128" t="str">
        <f>'1. All Data'!C12</f>
        <v>Continue to Develop Effective Communications</v>
      </c>
      <c r="C13" s="129" t="str">
        <f>'1. All Data'!D12</f>
        <v>New Targeted Cabinet Video Messaging commences</v>
      </c>
      <c r="D13" s="125" t="str">
        <f>'1. All Data'!H12</f>
        <v>Fully Achieved</v>
      </c>
      <c r="E13" s="98"/>
      <c r="F13" s="126" t="str">
        <f>'1. All Data'!M12</f>
        <v>Fully Achieved</v>
      </c>
      <c r="G13" s="98"/>
      <c r="H13" s="127" t="str">
        <f>'1. All Data'!R12</f>
        <v>Fully Achieved</v>
      </c>
      <c r="I13" s="98"/>
      <c r="J13" s="127" t="str">
        <f>'1. All Data'!V12</f>
        <v>Fully Achieved</v>
      </c>
    </row>
    <row r="14" spans="1:46" ht="99.75" customHeight="1">
      <c r="A14" s="96" t="str">
        <f>'1. All Data'!B13</f>
        <v>VFM 11</v>
      </c>
      <c r="B14" s="128" t="str">
        <f>'1. All Data'!C13</f>
        <v>Continue to Develop Effective Communications</v>
      </c>
      <c r="C14" s="129" t="str">
        <f>'1. All Data'!D13</f>
        <v>Develop New Communications Strategy</v>
      </c>
      <c r="D14" s="125" t="str">
        <f>'1. All Data'!H13</f>
        <v>Not Yet Due</v>
      </c>
      <c r="E14" s="98"/>
      <c r="F14" s="126" t="str">
        <f>'1. All Data'!M13</f>
        <v>On Track to be Achieved</v>
      </c>
      <c r="G14" s="98"/>
      <c r="H14" s="127" t="str">
        <f>'1. All Data'!R13</f>
        <v>Fully Achieved</v>
      </c>
      <c r="I14" s="98"/>
      <c r="J14" s="127" t="str">
        <f>'1. All Data'!V13</f>
        <v>Fully Achieved</v>
      </c>
    </row>
    <row r="15" spans="1:46" ht="99.75" customHeight="1">
      <c r="A15" s="96" t="str">
        <f>'1. All Data'!B14</f>
        <v>VFM 12</v>
      </c>
      <c r="B15" s="128" t="str">
        <f>'1. All Data'!C14</f>
        <v>LGA Peer Review</v>
      </c>
      <c r="C15" s="129" t="str">
        <f>'1. All Data'!D14</f>
        <v xml:space="preserve">Work with the LGA to deliver a peer review to another council/s to build up to hosting one in East Staffordshire </v>
      </c>
      <c r="D15" s="125" t="str">
        <f>'1. All Data'!H14</f>
        <v>Not Yet Due</v>
      </c>
      <c r="E15" s="98"/>
      <c r="F15" s="126" t="str">
        <f>'1. All Data'!M14</f>
        <v>On Track to be Achieved</v>
      </c>
      <c r="G15" s="98"/>
      <c r="H15" s="127" t="str">
        <f>'1. All Data'!R14</f>
        <v>Fully Achieved</v>
      </c>
      <c r="I15" s="98"/>
      <c r="J15" s="127" t="str">
        <f>'1. All Data'!V14</f>
        <v>Fully Achieved</v>
      </c>
    </row>
    <row r="16" spans="1:46" ht="99.75" customHeight="1">
      <c r="A16" s="96" t="str">
        <f>'1. All Data'!B15</f>
        <v>VFM 13</v>
      </c>
      <c r="B16" s="128" t="str">
        <f>'1. All Data'!C15</f>
        <v>Improved Resilience Planning</v>
      </c>
      <c r="C16" s="129" t="str">
        <f>'1. All Data'!D15</f>
        <v>Complete a Review of our Emergency and Business Continuity Planning approach</v>
      </c>
      <c r="D16" s="125" t="str">
        <f>'1. All Data'!H15</f>
        <v>On Track to be Achieved</v>
      </c>
      <c r="E16" s="98"/>
      <c r="F16" s="126" t="str">
        <f>'1. All Data'!M15</f>
        <v>Fully Achieved</v>
      </c>
      <c r="G16" s="98"/>
      <c r="H16" s="127" t="str">
        <f>'1. All Data'!R15</f>
        <v>Fully Achieved</v>
      </c>
      <c r="I16" s="98"/>
      <c r="J16" s="127" t="str">
        <f>'1. All Data'!V15</f>
        <v>Fully Achieved</v>
      </c>
    </row>
    <row r="17" spans="1:10" ht="99.75" customHeight="1">
      <c r="A17" s="96" t="str">
        <f>'1. All Data'!B16</f>
        <v>VFM 14</v>
      </c>
      <c r="B17" s="128" t="str">
        <f>'1. All Data'!C16</f>
        <v>Investigate Cloud Services</v>
      </c>
      <c r="C17" s="129" t="str">
        <f>'1. All Data'!D16</f>
        <v>Provide report looking at the benefits/issues with Cloud Computing for ESBC</v>
      </c>
      <c r="D17" s="125" t="str">
        <f>'1. All Data'!H16</f>
        <v>Not Yet Due</v>
      </c>
      <c r="E17" s="98"/>
      <c r="F17" s="126" t="str">
        <f>'1. All Data'!M16</f>
        <v>Not Yet Due</v>
      </c>
      <c r="G17" s="98"/>
      <c r="H17" s="127" t="str">
        <f>'1. All Data'!R16</f>
        <v>Fully Achieved</v>
      </c>
      <c r="I17" s="98"/>
      <c r="J17" s="127" t="str">
        <f>'1. All Data'!V16</f>
        <v>Fully Achieved</v>
      </c>
    </row>
    <row r="18" spans="1:10" ht="99.75" customHeight="1">
      <c r="A18" s="96" t="str">
        <f>'1. All Data'!B17</f>
        <v>VFM 15</v>
      </c>
      <c r="B18" s="128" t="str">
        <f>'1. All Data'!C17</f>
        <v>ICT Business Support</v>
      </c>
      <c r="C18" s="129" t="str">
        <f>'1. All Data'!D17</f>
        <v>Continue with strategic support to OWBC – Two update reports</v>
      </c>
      <c r="D18" s="125" t="str">
        <f>'1. All Data'!H17</f>
        <v>On Track to be Achieved</v>
      </c>
      <c r="E18" s="98"/>
      <c r="F18" s="126" t="str">
        <f>'1. All Data'!M17</f>
        <v>On Track to be Achieved</v>
      </c>
      <c r="G18" s="98"/>
      <c r="H18" s="127" t="str">
        <f>'1. All Data'!R17</f>
        <v>On Track to be Achieved</v>
      </c>
      <c r="I18" s="98"/>
      <c r="J18" s="127" t="str">
        <f>'1. All Data'!V17</f>
        <v>Fully Achieved</v>
      </c>
    </row>
    <row r="19" spans="1:10" ht="99.75" customHeight="1">
      <c r="A19" s="96" t="str">
        <f>'1. All Data'!B18</f>
        <v>VFM 16</v>
      </c>
      <c r="B19" s="128" t="str">
        <f>'1. All Data'!C18</f>
        <v>ICT Business Support</v>
      </c>
      <c r="C19" s="129" t="str">
        <f>'1. All Data'!D18</f>
        <v>Complete Desktop refresh</v>
      </c>
      <c r="D19" s="125" t="str">
        <f>'1. All Data'!H18</f>
        <v>On Track to be Achieved</v>
      </c>
      <c r="E19" s="97"/>
      <c r="F19" s="126" t="str">
        <f>'1. All Data'!M18</f>
        <v>On Track to be Achieved</v>
      </c>
      <c r="G19" s="98"/>
      <c r="H19" s="127" t="str">
        <f>'1. All Data'!R18</f>
        <v>On Track to be Achieved</v>
      </c>
      <c r="I19" s="98"/>
      <c r="J19" s="127" t="str">
        <f>'1. All Data'!V18</f>
        <v>Fully Achieved</v>
      </c>
    </row>
    <row r="20" spans="1:10" ht="99.75" customHeight="1">
      <c r="A20" s="96" t="str">
        <f>'1. All Data'!B19</f>
        <v>VFM 17</v>
      </c>
      <c r="B20" s="128" t="str">
        <f>'1. All Data'!C19</f>
        <v>Review of Council Committees</v>
      </c>
      <c r="C20" s="129" t="str">
        <f>'1. All Data'!D19</f>
        <v>Complete a Review of Council Committee Functions</v>
      </c>
      <c r="D20" s="125" t="str">
        <f>'1. All Data'!H19</f>
        <v>On Track to be Achieved</v>
      </c>
      <c r="E20" s="97"/>
      <c r="F20" s="126" t="str">
        <f>'1. All Data'!M19</f>
        <v>On Track to be Achieved</v>
      </c>
      <c r="G20" s="98"/>
      <c r="H20" s="127" t="str">
        <f>'1. All Data'!R19</f>
        <v>Fully Achieved</v>
      </c>
      <c r="I20" s="98"/>
      <c r="J20" s="127" t="str">
        <f>'1. All Data'!V19</f>
        <v>Fully Achieved</v>
      </c>
    </row>
    <row r="21" spans="1:10" ht="99.75" customHeight="1">
      <c r="A21" s="96" t="str">
        <f>'1. All Data'!B20</f>
        <v>VFM 18</v>
      </c>
      <c r="B21" s="128" t="str">
        <f>'1. All Data'!C20</f>
        <v>Responding to Significant Local Government Finance Changes and Assessing the Impact on the Council’s Financial Position</v>
      </c>
      <c r="C21" s="129" t="str">
        <f>'1. All Data'!D20</f>
        <v xml:space="preserve">Activities Throughout the Year Reported in Line with the Timed Responses </v>
      </c>
      <c r="D21" s="125" t="str">
        <f>'1. All Data'!H20</f>
        <v>On Track to be Achieved</v>
      </c>
      <c r="E21" s="98"/>
      <c r="F21" s="126" t="str">
        <f>'1. All Data'!M20</f>
        <v>On Track to be Achieved</v>
      </c>
      <c r="G21" s="98"/>
      <c r="H21" s="127" t="str">
        <f>'1. All Data'!R20</f>
        <v>On Track to be Achieved</v>
      </c>
      <c r="I21" s="98"/>
      <c r="J21" s="127" t="str">
        <f>'1. All Data'!V20</f>
        <v>Fully Achieved</v>
      </c>
    </row>
    <row r="22" spans="1:10" ht="99.75" customHeight="1">
      <c r="A22" s="96" t="str">
        <f>'1. All Data'!B21</f>
        <v>VFM 19</v>
      </c>
      <c r="B22" s="128" t="str">
        <f>'1. All Data'!C21</f>
        <v>Set the MTFS for 2022/23 onwards</v>
      </c>
      <c r="C22" s="129" t="str">
        <f>'1. All Data'!D21</f>
        <v xml:space="preserve">Set Budget for Council Approval  </v>
      </c>
      <c r="D22" s="125" t="str">
        <f>'1. All Data'!H21</f>
        <v>Not Yet Due</v>
      </c>
      <c r="E22" s="98"/>
      <c r="F22" s="126" t="str">
        <f>'1. All Data'!M21</f>
        <v>On Track to be Achieved</v>
      </c>
      <c r="G22" s="98"/>
      <c r="H22" s="127" t="str">
        <f>'1. All Data'!R21</f>
        <v>On Track to be Achieved</v>
      </c>
      <c r="I22" s="98"/>
      <c r="J22" s="127" t="str">
        <f>'1. All Data'!V21</f>
        <v>Fully Achieved</v>
      </c>
    </row>
    <row r="23" spans="1:10" ht="99.75" customHeight="1">
      <c r="A23" s="96" t="str">
        <f>'1. All Data'!B22</f>
        <v>VFM 20</v>
      </c>
      <c r="B23" s="128" t="str">
        <f>'1. All Data'!C22</f>
        <v xml:space="preserve">Having an approved Statement of Accounts </v>
      </c>
      <c r="C23" s="129" t="str">
        <f>'1. All Data'!D22</f>
        <v xml:space="preserve">Submit Statement of Accounts to Audit Committee by the earlier Statutory Deadline </v>
      </c>
      <c r="D23" s="125" t="str">
        <f>'1. All Data'!H22</f>
        <v>On Track to be Achieved</v>
      </c>
      <c r="E23" s="98"/>
      <c r="F23" s="126" t="str">
        <f>'1. All Data'!M22</f>
        <v>Fully Achieved</v>
      </c>
      <c r="G23" s="98"/>
      <c r="H23" s="127" t="str">
        <f>'1. All Data'!R22</f>
        <v>Fully Achieved</v>
      </c>
      <c r="I23" s="98"/>
      <c r="J23" s="127" t="str">
        <f>'1. All Data'!V22</f>
        <v>Fully Achieved</v>
      </c>
    </row>
    <row r="24" spans="1:10" ht="99.75" customHeight="1">
      <c r="A24" s="96" t="str">
        <f>'1. All Data'!B23</f>
        <v>VFM 21</v>
      </c>
      <c r="B24" s="128" t="str">
        <f>'1. All Data'!C23</f>
        <v>Continue to Improve Financial Resilience</v>
      </c>
      <c r="C24" s="129" t="str">
        <f>'1. All Data'!D23</f>
        <v>Review and Refresh Financial Regulations</v>
      </c>
      <c r="D24" s="125" t="str">
        <f>'1. All Data'!H23</f>
        <v>Not Yet Due</v>
      </c>
      <c r="E24" s="98"/>
      <c r="F24" s="126" t="str">
        <f>'1. All Data'!M23</f>
        <v>Not Yet Due</v>
      </c>
      <c r="G24" s="98"/>
      <c r="H24" s="127" t="str">
        <f>'1. All Data'!R23</f>
        <v>Off Target</v>
      </c>
      <c r="I24" s="98"/>
      <c r="J24" s="127" t="str">
        <f>'1. All Data'!V23</f>
        <v>Deleted</v>
      </c>
    </row>
    <row r="25" spans="1:10" ht="99.75" customHeight="1">
      <c r="A25" s="96" t="str">
        <f>'1. All Data'!B24</f>
        <v>VFM 22</v>
      </c>
      <c r="B25" s="128" t="str">
        <f>'1. All Data'!C24</f>
        <v>Continue to Improve Financial Resilience</v>
      </c>
      <c r="C25" s="129" t="str">
        <f>'1. All Data'!D24</f>
        <v>Review and Refresh Contract Procedure Rules</v>
      </c>
      <c r="D25" s="125" t="str">
        <f>'1. All Data'!H24</f>
        <v>Not Yet Due</v>
      </c>
      <c r="E25" s="98"/>
      <c r="F25" s="126" t="str">
        <f>'1. All Data'!M24</f>
        <v>Not Yet Due</v>
      </c>
      <c r="G25" s="98"/>
      <c r="H25" s="127" t="str">
        <f>'1. All Data'!R24</f>
        <v>Off Target</v>
      </c>
      <c r="I25" s="98"/>
      <c r="J25" s="127" t="str">
        <f>'1. All Data'!V24</f>
        <v>Deleted</v>
      </c>
    </row>
    <row r="26" spans="1:10" ht="99.75" customHeight="1">
      <c r="A26" s="96" t="str">
        <f>'1. All Data'!B25</f>
        <v>VFM 23</v>
      </c>
      <c r="B26" s="128" t="str">
        <f>'1. All Data'!C25</f>
        <v>Increasing Staffing Availability Through Reduced Sickness</v>
      </c>
      <c r="C26" s="129" t="str">
        <f>'1. All Data'!D25</f>
        <v>Short Term Sickness Days Average:
2.7 days</v>
      </c>
      <c r="D26" s="125" t="str">
        <f>'1. All Data'!H25</f>
        <v>On Track to be Achieved</v>
      </c>
      <c r="E26" s="98"/>
      <c r="F26" s="126" t="str">
        <f>'1. All Data'!M25</f>
        <v>On Track to be Achieved</v>
      </c>
      <c r="G26" s="105"/>
      <c r="H26" s="127" t="str">
        <f>'1. All Data'!R25</f>
        <v>Off Target</v>
      </c>
      <c r="I26" s="98"/>
      <c r="J26" s="127" t="str">
        <f>'1. All Data'!V25</f>
        <v>Off Target</v>
      </c>
    </row>
    <row r="27" spans="1:10" ht="99.75" customHeight="1">
      <c r="A27" s="96" t="str">
        <f>'1. All Data'!B26</f>
        <v>VFM 24</v>
      </c>
      <c r="B27" s="128" t="str">
        <f>'1. All Data'!C26</f>
        <v>Maintain Timely Payment of Creditors</v>
      </c>
      <c r="C27" s="129" t="str">
        <f>'1. All Data'!D26</f>
        <v>Average Time To Pay Creditors: 
Within 10 days of receipt of invoice</v>
      </c>
      <c r="D27" s="125" t="str">
        <f>'1. All Data'!H26</f>
        <v>On Track to be Achieved</v>
      </c>
      <c r="E27" s="98"/>
      <c r="F27" s="126" t="str">
        <f>'1. All Data'!M26</f>
        <v>On Track to be Achieved</v>
      </c>
      <c r="G27" s="98"/>
      <c r="H27" s="127" t="str">
        <f>'1. All Data'!R26</f>
        <v>On Track to be Achieved</v>
      </c>
      <c r="I27" s="98"/>
      <c r="J27" s="127" t="str">
        <f>'1. All Data'!V26</f>
        <v>Fully Achieved</v>
      </c>
    </row>
    <row r="28" spans="1:10" ht="99.75" customHeight="1">
      <c r="A28" s="96" t="str">
        <f>'1. All Data'!B27</f>
        <v>VFM 25</v>
      </c>
      <c r="B28" s="128" t="str">
        <f>'1. All Data'!C27</f>
        <v>Maintain Robust Mechanisms for Contract Managing the Leisure Service Arrangements</v>
      </c>
      <c r="C28" s="129" t="str">
        <f>'1. All Data'!D27</f>
        <v>Report on the performance of the Leisure Operator on a quarterly basis</v>
      </c>
      <c r="D28" s="125" t="str">
        <f>'1. All Data'!H27</f>
        <v>On Track to be Achieved</v>
      </c>
      <c r="E28" s="97"/>
      <c r="F28" s="126" t="str">
        <f>'1. All Data'!M27</f>
        <v>On Track to be Achieved</v>
      </c>
      <c r="G28" s="98"/>
      <c r="H28" s="127" t="str">
        <f>'1. All Data'!R27</f>
        <v>On Track to be Achieved</v>
      </c>
      <c r="I28" s="98"/>
      <c r="J28" s="127" t="str">
        <f>'1. All Data'!V27</f>
        <v>Fully Achieved</v>
      </c>
    </row>
    <row r="29" spans="1:10" ht="99.75" customHeight="1">
      <c r="A29" s="96" t="str">
        <f>'1. All Data'!B28</f>
        <v>VFM 26</v>
      </c>
      <c r="B29" s="128" t="str">
        <f>'1. All Data'!C28</f>
        <v xml:space="preserve">Work with Leisure Operator to Continue to Provide High Quality Sports Facilities </v>
      </c>
      <c r="C29" s="129" t="str">
        <f>'1. All Data'!D28</f>
        <v xml:space="preserve">Replace the Artificial Turf Pitch at Shobnall Leisure Complex* </v>
      </c>
      <c r="D29" s="125" t="str">
        <f>'1. All Data'!H28</f>
        <v>In Danger of Falling Behind Target</v>
      </c>
      <c r="E29" s="98"/>
      <c r="F29" s="126" t="str">
        <f>'1. All Data'!M28</f>
        <v>Completed Behind Schedule</v>
      </c>
      <c r="G29" s="106"/>
      <c r="H29" s="127" t="str">
        <f>'1. All Data'!R28</f>
        <v>Completed Behind Schedule</v>
      </c>
      <c r="I29" s="98"/>
      <c r="J29" s="127" t="str">
        <f>'1. All Data'!V28</f>
        <v>Completion Date Within Reasonable Tolerance</v>
      </c>
    </row>
    <row r="30" spans="1:10" ht="99.75" customHeight="1">
      <c r="A30" s="96" t="str">
        <f>'1. All Data'!B29</f>
        <v>VFM 27</v>
      </c>
      <c r="B30" s="128" t="str">
        <f>'1. All Data'!C29</f>
        <v>Procurement of Grounds Maintenance Contractor</v>
      </c>
      <c r="C30" s="129" t="str">
        <f>'1. All Data'!D29</f>
        <v xml:space="preserve">Complete the procurement of the Grounds Maintenance contract </v>
      </c>
      <c r="D30" s="125" t="str">
        <f>'1. All Data'!H29</f>
        <v>On Track to be Achieved</v>
      </c>
      <c r="E30" s="98"/>
      <c r="F30" s="126" t="str">
        <f>'1. All Data'!M29</f>
        <v>On Track to be Achieved</v>
      </c>
      <c r="G30" s="98"/>
      <c r="H30" s="127" t="str">
        <f>'1. All Data'!R29</f>
        <v>Fully Achieved</v>
      </c>
      <c r="I30" s="98"/>
      <c r="J30" s="127" t="str">
        <f>'1. All Data'!V29</f>
        <v>Fully Achieved</v>
      </c>
    </row>
    <row r="31" spans="1:10" ht="99.75" customHeight="1">
      <c r="A31" s="96" t="str">
        <f>'1. All Data'!B30</f>
        <v>VFM 28</v>
      </c>
      <c r="B31" s="128" t="str">
        <f>'1. All Data'!C30</f>
        <v>Developing Tourism within the Borough</v>
      </c>
      <c r="C31" s="129" t="str">
        <f>'1. All Data'!D30</f>
        <v>Provide a first year update on the progress of the Tourism Plan including the investigation of options for a showcase event for local tourism businesses in a post Covid-19 environment</v>
      </c>
      <c r="D31" s="125" t="str">
        <f>'1. All Data'!H30</f>
        <v>Not Yet Due</v>
      </c>
      <c r="E31" s="98"/>
      <c r="F31" s="126" t="str">
        <f>'1. All Data'!M30</f>
        <v>Not Yet Due</v>
      </c>
      <c r="G31" s="98"/>
      <c r="H31" s="127" t="str">
        <f>'1. All Data'!R30</f>
        <v>Fully Achieved</v>
      </c>
      <c r="I31" s="98"/>
      <c r="J31" s="127" t="str">
        <f>'1. All Data'!V30</f>
        <v>Fully Achieved</v>
      </c>
    </row>
    <row r="32" spans="1:10" ht="99.75" customHeight="1">
      <c r="A32" s="96" t="str">
        <f>'1. All Data'!B31</f>
        <v>VFM 29</v>
      </c>
      <c r="B32" s="128" t="str">
        <f>'1. All Data'!C31</f>
        <v>Improve Awareness of Council Services, Venues and Initiatives</v>
      </c>
      <c r="C32" s="129" t="str">
        <f>'1. All Data'!D31</f>
        <v xml:space="preserve">Develop marketing plans for each service area and achieve 85% completion of 21/22 marketing targets </v>
      </c>
      <c r="D32" s="125" t="str">
        <f>'1. All Data'!H31</f>
        <v>On Track to be Achieved</v>
      </c>
      <c r="E32" s="97"/>
      <c r="F32" s="126" t="str">
        <f>'1. All Data'!M31</f>
        <v>On Track to be Achieved</v>
      </c>
      <c r="G32" s="98"/>
      <c r="H32" s="127" t="str">
        <f>'1. All Data'!R31</f>
        <v>On Track to be Achieved</v>
      </c>
      <c r="I32" s="98"/>
      <c r="J32" s="127" t="str">
        <f>'1. All Data'!V31</f>
        <v>Fully Achieved</v>
      </c>
    </row>
    <row r="33" spans="1:10" ht="99.75" customHeight="1">
      <c r="A33" s="96" t="str">
        <f>'1. All Data'!B32</f>
        <v>VFM 30</v>
      </c>
      <c r="B33" s="128" t="str">
        <f>'1. All Data'!C32</f>
        <v>Improve Awareness of Council Services, Venues and Initiatives</v>
      </c>
      <c r="C33" s="129" t="str">
        <f>'1. All Data'!D32</f>
        <v>Deliver a minimum of 5 events to promote East Staffordshire and ESBC services and report performance to councillors each quarter*</v>
      </c>
      <c r="D33" s="125" t="str">
        <f>'1. All Data'!H32</f>
        <v>On Track to be Achieved</v>
      </c>
      <c r="E33" s="98"/>
      <c r="F33" s="126" t="str">
        <f>'1. All Data'!M32</f>
        <v>On Track to be Achieved</v>
      </c>
      <c r="G33" s="98"/>
      <c r="H33" s="127" t="str">
        <f>'1. All Data'!R32</f>
        <v>On Track to be Achieved</v>
      </c>
      <c r="I33" s="98"/>
      <c r="J33" s="127" t="str">
        <f>'1. All Data'!V32</f>
        <v>Fully Achieved</v>
      </c>
    </row>
    <row r="34" spans="1:10" ht="99.75" customHeight="1">
      <c r="A34" s="96" t="str">
        <f>'1. All Data'!B33</f>
        <v>VFM 31</v>
      </c>
      <c r="B34" s="128" t="str">
        <f>'1. All Data'!C33</f>
        <v>Improve Awareness of Council Services, Venues and Initiatives</v>
      </c>
      <c r="C34" s="129" t="str">
        <f>'1. All Data'!D33</f>
        <v xml:space="preserve">Provide marketing support across ESBC departments and develop a minimum of 6 marketing campaigns around key events and projects across the council </v>
      </c>
      <c r="D34" s="125" t="str">
        <f>'1. All Data'!H33</f>
        <v>On Track to be Achieved</v>
      </c>
      <c r="E34" s="98"/>
      <c r="F34" s="126" t="str">
        <f>'1. All Data'!M33</f>
        <v>On Track to be Achieved</v>
      </c>
      <c r="G34" s="98"/>
      <c r="H34" s="127" t="str">
        <f>'1. All Data'!R33</f>
        <v>On Track to be Achieved</v>
      </c>
      <c r="I34" s="98"/>
      <c r="J34" s="127" t="str">
        <f>'1. All Data'!V33</f>
        <v>Fully Achieved</v>
      </c>
    </row>
    <row r="35" spans="1:10" ht="99.75" customHeight="1">
      <c r="A35" s="96" t="str">
        <f>'1. All Data'!B34</f>
        <v>VFM 32</v>
      </c>
      <c r="B35" s="128" t="str">
        <f>'1. All Data'!C34</f>
        <v>Continue to develop SMARTER working practices for Planning</v>
      </c>
      <c r="C35" s="129" t="str">
        <f>'1. All Data'!D34</f>
        <v>Prepare the ‘Assure’ Migration Project Plan</v>
      </c>
      <c r="D35" s="125" t="str">
        <f>'1. All Data'!H34</f>
        <v>Fully Achieved</v>
      </c>
      <c r="E35" s="97"/>
      <c r="F35" s="126" t="str">
        <f>'1. All Data'!M34</f>
        <v>Fully Achieved</v>
      </c>
      <c r="G35" s="98"/>
      <c r="H35" s="127" t="str">
        <f>'1. All Data'!R34</f>
        <v>Fully Achieved</v>
      </c>
      <c r="I35" s="98"/>
      <c r="J35" s="127" t="str">
        <f>'1. All Data'!V34</f>
        <v>Fully Achieved</v>
      </c>
    </row>
    <row r="36" spans="1:10" ht="99.75" customHeight="1">
      <c r="A36" s="96" t="str">
        <f>'1. All Data'!B35</f>
        <v>VFM 33</v>
      </c>
      <c r="B36" s="128" t="str">
        <f>'1. All Data'!C35</f>
        <v>Continue to develop SMARTER working practices for Planning</v>
      </c>
      <c r="C36" s="129" t="str">
        <f>'1. All Data'!D35</f>
        <v xml:space="preserve">Implement new Online Mapping System Improvements </v>
      </c>
      <c r="D36" s="125" t="str">
        <f>'1. All Data'!H35</f>
        <v>On Track to be Achieved</v>
      </c>
      <c r="E36" s="98"/>
      <c r="F36" s="126" t="str">
        <f>'1. All Data'!M35</f>
        <v>On Track to be Achieved</v>
      </c>
      <c r="G36" s="98"/>
      <c r="H36" s="127" t="str">
        <f>'1. All Data'!R35</f>
        <v>Fully Achieved</v>
      </c>
      <c r="I36" s="98"/>
      <c r="J36" s="127" t="str">
        <f>'1. All Data'!V35</f>
        <v>Fully Achieved</v>
      </c>
    </row>
    <row r="37" spans="1:10" ht="99.75" customHeight="1">
      <c r="A37" s="96" t="str">
        <f>'1. All Data'!B36</f>
        <v>VFM 34</v>
      </c>
      <c r="B37" s="128" t="str">
        <f>'1. All Data'!C36</f>
        <v>Continuing to inform and improve Planning awareness with Members</v>
      </c>
      <c r="C37" s="129" t="str">
        <f>'1. All Data'!D36</f>
        <v xml:space="preserve">At least 2 briefings delivered to elected members during the year </v>
      </c>
      <c r="D37" s="125" t="str">
        <f>'1. All Data'!H36</f>
        <v>On Track to be Achieved</v>
      </c>
      <c r="E37" s="97"/>
      <c r="F37" s="126" t="str">
        <f>'1. All Data'!M36</f>
        <v>On Track to be Achieved</v>
      </c>
      <c r="G37" s="98"/>
      <c r="H37" s="127" t="str">
        <f>'1. All Data'!R36</f>
        <v>On Track to be Achieved</v>
      </c>
      <c r="I37" s="98"/>
      <c r="J37" s="127" t="str">
        <f>'1. All Data'!V36</f>
        <v>Fully Achieved</v>
      </c>
    </row>
    <row r="38" spans="1:10" ht="99.75" customHeight="1">
      <c r="A38" s="96" t="str">
        <f>'1. All Data'!B37</f>
        <v>VFM 35</v>
      </c>
      <c r="B38" s="128" t="str">
        <f>'1. All Data'!C37</f>
        <v>Continuing to inform and improve Planning awareness with Members</v>
      </c>
      <c r="C38" s="129" t="str">
        <f>'1. All Data'!D37</f>
        <v>Targeted Planning Committee Briefings - 10 throughout the year</v>
      </c>
      <c r="D38" s="125" t="str">
        <f>'1. All Data'!H37</f>
        <v>On Track to be Achieved</v>
      </c>
      <c r="E38" s="98"/>
      <c r="F38" s="126" t="str">
        <f>'1. All Data'!M37</f>
        <v>On Track to be Achieved</v>
      </c>
      <c r="G38" s="106"/>
      <c r="H38" s="127" t="str">
        <f>'1. All Data'!R37</f>
        <v>On Track to be Achieved</v>
      </c>
      <c r="I38" s="98"/>
      <c r="J38" s="127" t="str">
        <f>'1. All Data'!V37</f>
        <v>Fully Achieved</v>
      </c>
    </row>
    <row r="39" spans="1:10" ht="99.75" customHeight="1">
      <c r="A39" s="96" t="str">
        <f>'1. All Data'!B38</f>
        <v>VFM 36</v>
      </c>
      <c r="B39" s="128" t="str">
        <f>'1. All Data'!C38</f>
        <v xml:space="preserve">Monitor Local Plan Performance </v>
      </c>
      <c r="C39" s="129" t="str">
        <f>'1. All Data'!D38</f>
        <v>Authority Monitoring Report  Prepared</v>
      </c>
      <c r="D39" s="125" t="str">
        <f>'1. All Data'!H38</f>
        <v>On Track to be Achieved</v>
      </c>
      <c r="E39" s="97"/>
      <c r="F39" s="126" t="str">
        <f>'1. All Data'!M38</f>
        <v>On Track to be Achieved</v>
      </c>
      <c r="G39" s="106"/>
      <c r="H39" s="127" t="str">
        <f>'1. All Data'!R38</f>
        <v>Fully Achieved</v>
      </c>
      <c r="I39" s="98"/>
      <c r="J39" s="127" t="str">
        <f>'1. All Data'!V38</f>
        <v>Fully Achieved</v>
      </c>
    </row>
    <row r="40" spans="1:10" ht="99.75" customHeight="1">
      <c r="A40" s="96" t="str">
        <f>'1. All Data'!B39</f>
        <v>VFM 37</v>
      </c>
      <c r="B40" s="128" t="str">
        <f>'1. All Data'!C39</f>
        <v>Monitor Local Plan Performance</v>
      </c>
      <c r="C40" s="129" t="str">
        <f>'1. All Data'!D39</f>
        <v xml:space="preserve">SHLAA completed </v>
      </c>
      <c r="D40" s="125" t="str">
        <f>'1. All Data'!H39</f>
        <v>On Track to be Achieved</v>
      </c>
      <c r="E40" s="98"/>
      <c r="F40" s="126" t="str">
        <f>'1. All Data'!M39</f>
        <v>Fully Achieved</v>
      </c>
      <c r="G40" s="98"/>
      <c r="H40" s="127" t="str">
        <f>'1. All Data'!R39</f>
        <v>Fully Achieved</v>
      </c>
      <c r="I40" s="98"/>
      <c r="J40" s="127" t="str">
        <f>'1. All Data'!V39</f>
        <v>Fully Achieved</v>
      </c>
    </row>
    <row r="41" spans="1:10" ht="99.75" customHeight="1">
      <c r="A41" s="96" t="str">
        <f>'1. All Data'!B40</f>
        <v>VFM 38</v>
      </c>
      <c r="B41" s="128" t="str">
        <f>'1. All Data'!C40</f>
        <v xml:space="preserve">Monitor Local Plan Performance </v>
      </c>
      <c r="C41" s="129" t="str">
        <f>'1. All Data'!D40</f>
        <v>Consider review of the Local Plan</v>
      </c>
      <c r="D41" s="125" t="str">
        <f>'1. All Data'!H40</f>
        <v>On Track to be Achieved</v>
      </c>
      <c r="E41" s="98"/>
      <c r="F41" s="126" t="str">
        <f>'1. All Data'!M40</f>
        <v>On Track to be Achieved</v>
      </c>
      <c r="G41" s="98"/>
      <c r="H41" s="127" t="str">
        <f>'1. All Data'!R40</f>
        <v>Fully Achieved</v>
      </c>
      <c r="I41" s="98"/>
      <c r="J41" s="127" t="str">
        <f>'1. All Data'!V40</f>
        <v>Fully Achieved</v>
      </c>
    </row>
    <row r="42" spans="1:10" ht="99.75" customHeight="1">
      <c r="A42" s="96" t="str">
        <f>'1. All Data'!B41</f>
        <v>VFM 39</v>
      </c>
      <c r="B42" s="128" t="str">
        <f>'1. All Data'!C41</f>
        <v>New and Refreshed Planning Policies</v>
      </c>
      <c r="C42" s="129" t="str">
        <f>'1. All Data'!D41</f>
        <v xml:space="preserve">Publish Infrastructure Funding Statement </v>
      </c>
      <c r="D42" s="125" t="str">
        <f>'1. All Data'!H41</f>
        <v>On Track to be Achieved</v>
      </c>
      <c r="E42" s="97"/>
      <c r="F42" s="126" t="str">
        <f>'1. All Data'!M41</f>
        <v>On Track to be Achieved</v>
      </c>
      <c r="G42" s="106"/>
      <c r="H42" s="127" t="str">
        <f>'1. All Data'!R41</f>
        <v>Fully Achieved</v>
      </c>
      <c r="I42" s="106"/>
      <c r="J42" s="127" t="str">
        <f>'1. All Data'!V41</f>
        <v>Fully Achieved</v>
      </c>
    </row>
    <row r="43" spans="1:10" ht="99.75" customHeight="1">
      <c r="A43" s="96" t="str">
        <f>'1. All Data'!B42</f>
        <v>VFM 40</v>
      </c>
      <c r="B43" s="128" t="str">
        <f>'1. All Data'!C42</f>
        <v>New and Refreshed Planning Policies</v>
      </c>
      <c r="C43" s="129" t="str">
        <f>'1. All Data'!D42</f>
        <v>S106 Prioritisation Report Approved</v>
      </c>
      <c r="D43" s="125" t="str">
        <f>'1. All Data'!H42</f>
        <v>On Track to be Achieved</v>
      </c>
      <c r="E43" s="97"/>
      <c r="F43" s="126" t="str">
        <f>'1. All Data'!M42</f>
        <v>Fully Achieved</v>
      </c>
      <c r="G43" s="98"/>
      <c r="H43" s="127" t="str">
        <f>'1. All Data'!R42</f>
        <v>Fully Achieved</v>
      </c>
      <c r="I43" s="98"/>
      <c r="J43" s="127" t="str">
        <f>'1. All Data'!V42</f>
        <v>Fully Achieved</v>
      </c>
    </row>
    <row r="44" spans="1:10" ht="99.75" customHeight="1">
      <c r="A44" s="96" t="str">
        <f>'1. All Data'!B43</f>
        <v>VFM 41</v>
      </c>
      <c r="B44" s="128" t="str">
        <f>'1. All Data'!C43</f>
        <v>New and Refreshed Planning Policies</v>
      </c>
      <c r="C44" s="129" t="str">
        <f>'1. All Data'!D43</f>
        <v>S106 Monitoring Fee Report Approved</v>
      </c>
      <c r="D44" s="125" t="str">
        <f>'1. All Data'!H43</f>
        <v>On Track to be Achieved</v>
      </c>
      <c r="E44" s="97"/>
      <c r="F44" s="126" t="str">
        <f>'1. All Data'!M43</f>
        <v>Fully Achieved</v>
      </c>
      <c r="G44" s="98"/>
      <c r="H44" s="127" t="str">
        <f>'1. All Data'!R43</f>
        <v>Fully Achieved</v>
      </c>
      <c r="I44" s="98"/>
      <c r="J44" s="127" t="str">
        <f>'1. All Data'!V43</f>
        <v>Fully Achieved</v>
      </c>
    </row>
    <row r="45" spans="1:10" ht="99.75" customHeight="1">
      <c r="A45" s="96" t="str">
        <f>'1. All Data'!B44</f>
        <v>VFM 42</v>
      </c>
      <c r="B45" s="128" t="str">
        <f>'1. All Data'!C44</f>
        <v>Continue to Maximise Income Through Effective Collection Processes</v>
      </c>
      <c r="C45" s="129" t="str">
        <f>'1. All Data'!D44</f>
        <v xml:space="preserve">Collection Rates of Council Tax: 98%
(Previously BVPI 9) </v>
      </c>
      <c r="D45" s="125" t="str">
        <f>'1. All Data'!H44</f>
        <v>On Track to be Achieved</v>
      </c>
      <c r="E45" s="98"/>
      <c r="F45" s="126" t="str">
        <f>'1. All Data'!M44</f>
        <v>On Track to be Achieved</v>
      </c>
      <c r="G45" s="98"/>
      <c r="H45" s="127" t="str">
        <f>'1. All Data'!R44</f>
        <v>On Track to be Achieved</v>
      </c>
      <c r="I45" s="98"/>
      <c r="J45" s="127" t="str">
        <f>'1. All Data'!V44</f>
        <v>Numerical Outturn Within 5% Tolerance</v>
      </c>
    </row>
    <row r="46" spans="1:10" ht="99.75" customHeight="1">
      <c r="A46" s="96" t="str">
        <f>'1. All Data'!B46</f>
        <v>VFM 44</v>
      </c>
      <c r="B46" s="128" t="str">
        <f>'1. All Data'!C46</f>
        <v xml:space="preserve">Continue to Maximise Income Through Effective Collection Processes: Reduce Former Years Arrears </v>
      </c>
      <c r="C46" s="129" t="str">
        <f>'1. All Data'!D46</f>
        <v>Former Years Arrears for Council Tax;
£2,500,000</v>
      </c>
      <c r="D46" s="125" t="str">
        <f>'1. All Data'!H46</f>
        <v>On Track to be Achieved</v>
      </c>
      <c r="E46" s="98"/>
      <c r="F46" s="126" t="str">
        <f>'1. All Data'!M46</f>
        <v>On Track to be Achieved</v>
      </c>
      <c r="G46" s="98"/>
      <c r="H46" s="127" t="str">
        <f>'1. All Data'!R46</f>
        <v>On Track to be Achieved</v>
      </c>
      <c r="I46" s="98"/>
      <c r="J46" s="127" t="str">
        <f>'1. All Data'!V46</f>
        <v>Fully Achieved</v>
      </c>
    </row>
    <row r="47" spans="1:10" ht="99.75" customHeight="1">
      <c r="A47" s="96" t="str">
        <f>'1. All Data'!B47</f>
        <v>VFM 45</v>
      </c>
      <c r="B47" s="128" t="str">
        <f>'1. All Data'!C47</f>
        <v xml:space="preserve">Continue to Maximise Income Through Effective Collection Processes: Reduce Former Years Arrears </v>
      </c>
      <c r="C47" s="129" t="str">
        <f>'1. All Data'!D47</f>
        <v>Former Years Arrears for NNDR;
£1,500,000</v>
      </c>
      <c r="D47" s="125" t="str">
        <f>'1. All Data'!H47</f>
        <v>On Track to be Achieved</v>
      </c>
      <c r="E47" s="98"/>
      <c r="F47" s="126" t="str">
        <f>'1. All Data'!M47</f>
        <v>On Track to be Achieved</v>
      </c>
      <c r="G47" s="98"/>
      <c r="H47" s="127" t="str">
        <f>'1. All Data'!R47</f>
        <v>On Track to be Achieved</v>
      </c>
      <c r="I47" s="98"/>
      <c r="J47" s="127" t="str">
        <f>'1. All Data'!V47</f>
        <v>Fully Achieved</v>
      </c>
    </row>
    <row r="48" spans="1:10" ht="99.75" customHeight="1">
      <c r="A48" s="96" t="str">
        <f>'1. All Data'!B48</f>
        <v>VFM 46</v>
      </c>
      <c r="B48" s="128" t="str">
        <f>'1. All Data'!C48</f>
        <v xml:space="preserve">Continue to Maximise Income Through Effective Collection Processes: Reduce Former Years Arrears </v>
      </c>
      <c r="C48" s="129" t="str">
        <f>'1. All Data'!D48</f>
        <v>Former Years Arrears for Sundry Debts;
£80,000</v>
      </c>
      <c r="D48" s="125" t="str">
        <f>'1. All Data'!H48</f>
        <v>On Track to be Achieved</v>
      </c>
      <c r="E48" s="98"/>
      <c r="F48" s="126" t="str">
        <f>'1. All Data'!M48</f>
        <v>On Track to be Achieved</v>
      </c>
      <c r="G48" s="98"/>
      <c r="H48" s="127" t="str">
        <f>'1. All Data'!R48</f>
        <v>On Track to be Achieved</v>
      </c>
      <c r="I48" s="98"/>
      <c r="J48" s="127" t="str">
        <f>'1. All Data'!V48</f>
        <v>Fully Achieved</v>
      </c>
    </row>
    <row r="49" spans="1:47" ht="99.75" customHeight="1">
      <c r="A49" s="96" t="str">
        <f>'1. All Data'!B49</f>
        <v>VFM 47</v>
      </c>
      <c r="B49" s="128" t="str">
        <f>'1. All Data'!C49</f>
        <v>Maintaining excellent customer access to services with face-to-face and telephony enquiries</v>
      </c>
      <c r="C49" s="129" t="str">
        <f>'1. All Data'!D49</f>
        <v>99% of CSC and Telephony Team Enquiries Resolved at First Point of Contact</v>
      </c>
      <c r="D49" s="125" t="str">
        <f>'1. All Data'!H49</f>
        <v>Not Yet Due</v>
      </c>
      <c r="E49" s="98"/>
      <c r="F49" s="126" t="str">
        <f>'1. All Data'!M49</f>
        <v>On Track to be Achieved</v>
      </c>
      <c r="G49" s="98"/>
      <c r="H49" s="127" t="str">
        <f>'1. All Data'!R49</f>
        <v>On Track to be Achieved</v>
      </c>
      <c r="I49" s="98"/>
      <c r="J49" s="127" t="str">
        <f>'1. All Data'!V49</f>
        <v>Numerical Outturn Within 5% Tolerance</v>
      </c>
    </row>
    <row r="50" spans="1:47" ht="99.75" customHeight="1">
      <c r="A50" s="96" t="str">
        <f>'1. All Data'!B50</f>
        <v>VFM 48</v>
      </c>
      <c r="B50" s="128" t="str">
        <f>'1. All Data'!C50</f>
        <v>Maintaining excellent customer access to services with face-to-face and telephony enquiries</v>
      </c>
      <c r="C50" s="129" t="str">
        <f>'1. All Data'!D50</f>
        <v>Minimum 75% Telephony Team Calls Answered Within 10 Seconds</v>
      </c>
      <c r="D50" s="125" t="str">
        <f>'1. All Data'!H50</f>
        <v>On Track to be Achieved</v>
      </c>
      <c r="E50" s="98"/>
      <c r="F50" s="126" t="str">
        <f>'1. All Data'!M50</f>
        <v>On Track to be Achieved</v>
      </c>
      <c r="G50" s="106"/>
      <c r="H50" s="127" t="str">
        <f>'1. All Data'!R50</f>
        <v>On Track to be Achieved</v>
      </c>
      <c r="I50" s="106"/>
      <c r="J50" s="127" t="str">
        <f>'1. All Data'!V50</f>
        <v>Fully Achieved</v>
      </c>
    </row>
    <row r="51" spans="1:47" ht="99.75" customHeight="1">
      <c r="A51" s="96" t="str">
        <f>'1. All Data'!B51</f>
        <v>VFM 49</v>
      </c>
      <c r="B51" s="128" t="str">
        <f>'1. All Data'!C51</f>
        <v>Continue to Improve the Ways We Provide Benefits to Those Most in Need:</v>
      </c>
      <c r="C51" s="129" t="str">
        <f>'1. All Data'!D51</f>
        <v>Time Taken to Process Benefit New Claims and Change Events (Previously NI 181)
4.5 days</v>
      </c>
      <c r="D51" s="125" t="str">
        <f>'1. All Data'!H51</f>
        <v>On Track to be Achieved</v>
      </c>
      <c r="E51" s="97"/>
      <c r="F51" s="126" t="str">
        <f>'1. All Data'!M51</f>
        <v>On Track to be Achieved</v>
      </c>
      <c r="G51" s="98"/>
      <c r="H51" s="127" t="str">
        <f>'1. All Data'!R51</f>
        <v>On Track to be Achieved</v>
      </c>
      <c r="I51" s="98"/>
      <c r="J51" s="127" t="str">
        <f>'1. All Data'!V51</f>
        <v>Fully Achieved</v>
      </c>
    </row>
    <row r="52" spans="1:47" ht="99.75" customHeight="1">
      <c r="A52" s="96" t="str">
        <f>'1. All Data'!B52</f>
        <v>VFM 50a</v>
      </c>
      <c r="B52" s="128" t="str">
        <f>'1. All Data'!C52</f>
        <v>Working Towards the Reduction of Claimant Error Housing Benefit Overpayments (HBOPs):</v>
      </c>
      <c r="C52" s="129" t="str">
        <f>'1. All Data'!D52</f>
        <v>% of HBOPs Overpayments Recovered During the Year; 
90%</v>
      </c>
      <c r="D52" s="125" t="str">
        <f>'1. All Data'!H52</f>
        <v>On Track to be Achieved</v>
      </c>
      <c r="E52" s="97"/>
      <c r="F52" s="126" t="str">
        <f>'1. All Data'!M52</f>
        <v>On Track to be Achieved</v>
      </c>
      <c r="G52" s="98"/>
      <c r="H52" s="127" t="str">
        <f>'1. All Data'!R52</f>
        <v>On Track to be Achieved</v>
      </c>
      <c r="I52" s="98"/>
      <c r="J52" s="127" t="str">
        <f>'1. All Data'!V52</f>
        <v>Fully Achieved</v>
      </c>
    </row>
    <row r="53" spans="1:47" ht="99.75" customHeight="1">
      <c r="A53" s="96" t="str">
        <f>'1. All Data'!B55</f>
        <v>VFM 51</v>
      </c>
      <c r="B53" s="128" t="str">
        <f>'1. All Data'!C55</f>
        <v>Implement the new Recovery and Write-Off Policy Changes</v>
      </c>
      <c r="C53" s="129" t="str">
        <f>'1. All Data'!D55</f>
        <v>Revised Policy changes implemented</v>
      </c>
      <c r="D53" s="125" t="str">
        <f>'1. All Data'!H55</f>
        <v>Fully Achieved</v>
      </c>
      <c r="E53" s="98"/>
      <c r="F53" s="126" t="str">
        <f>'1. All Data'!M55</f>
        <v>Fully Achieved</v>
      </c>
      <c r="G53" s="98"/>
      <c r="H53" s="127" t="str">
        <f>'1. All Data'!R55</f>
        <v>Fully Achieved</v>
      </c>
      <c r="I53" s="98"/>
      <c r="J53" s="127" t="str">
        <f>'1. All Data'!V55</f>
        <v>Fully Achieved</v>
      </c>
    </row>
    <row r="54" spans="1:47" ht="87.6">
      <c r="A54" s="96" t="str">
        <f>'1. All Data'!B56</f>
        <v>VFM 52</v>
      </c>
      <c r="B54" s="128" t="str">
        <f>'1. All Data'!C56</f>
        <v>Review and develop a new Local Council Tax Reduction Scheme</v>
      </c>
      <c r="C54" s="129" t="str">
        <f>'1. All Data'!D56</f>
        <v>Local Council Tax Reduction Scheme approved</v>
      </c>
      <c r="D54" s="125" t="str">
        <f>'1. All Data'!H56</f>
        <v>Not Yet Due</v>
      </c>
      <c r="E54" s="97"/>
      <c r="F54" s="126" t="str">
        <f>'1. All Data'!M56</f>
        <v>Not Yet Due</v>
      </c>
      <c r="G54" s="106"/>
      <c r="H54" s="127" t="str">
        <f>'1. All Data'!R56</f>
        <v>Fully Achieved</v>
      </c>
      <c r="I54" s="98"/>
      <c r="J54" s="127" t="str">
        <f>'1. All Data'!V56</f>
        <v>Fully Achieved</v>
      </c>
    </row>
    <row r="55" spans="1:47" ht="99.75" customHeight="1">
      <c r="A55" s="96" t="str">
        <f>'1. All Data'!B57</f>
        <v>VFM 53</v>
      </c>
      <c r="B55" s="128" t="str">
        <f>'1. All Data'!C57</f>
        <v>SMARTER Working in RBCC</v>
      </c>
      <c r="C55" s="129" t="str">
        <f>'1. All Data'!D57</f>
        <v>Report on automation opportunities within RBCC software</v>
      </c>
      <c r="D55" s="125" t="str">
        <f>'1. All Data'!H57</f>
        <v>Not Yet Due</v>
      </c>
      <c r="E55" s="98"/>
      <c r="F55" s="126" t="str">
        <f>'1. All Data'!M57</f>
        <v>Not Yet Due</v>
      </c>
      <c r="G55" s="98"/>
      <c r="H55" s="127" t="str">
        <f>'1. All Data'!R57</f>
        <v>Off Target</v>
      </c>
      <c r="I55" s="98"/>
      <c r="J55" s="127" t="str">
        <f>'1. All Data'!V57</f>
        <v>Completed Significantly After Target Deadline</v>
      </c>
    </row>
    <row r="56" spans="1:47" ht="99.75" customHeight="1">
      <c r="A56" s="96" t="str">
        <f>'1. All Data'!B58</f>
        <v>VFM 54</v>
      </c>
      <c r="B56" s="128" t="str">
        <f>'1. All Data'!C58</f>
        <v>SMARTER Working in RBCC</v>
      </c>
      <c r="C56" s="129" t="str">
        <f>'1. All Data'!D58</f>
        <v xml:space="preserve">Report on Operations of the Council’s CSCs </v>
      </c>
      <c r="D56" s="125" t="str">
        <f>'1. All Data'!H58</f>
        <v>Not Yet Due</v>
      </c>
      <c r="E56" s="98"/>
      <c r="F56" s="126" t="str">
        <f>'1. All Data'!M58</f>
        <v>Not Yet Due</v>
      </c>
      <c r="G56" s="98"/>
      <c r="H56" s="127" t="str">
        <f>'1. All Data'!R58</f>
        <v>On Track to be Achieved</v>
      </c>
      <c r="I56" s="98"/>
      <c r="J56" s="127" t="str">
        <f>'1. All Data'!V58</f>
        <v>Fully Achieved</v>
      </c>
      <c r="AU56" s="99"/>
    </row>
    <row r="57" spans="1:47" s="112" customFormat="1" ht="87.6">
      <c r="A57" s="96" t="str">
        <f>'1. All Data'!B59</f>
        <v>VFM 55a</v>
      </c>
      <c r="B57" s="128" t="str">
        <f>'1. All Data'!C59</f>
        <v>Strategic Procurement Activities</v>
      </c>
      <c r="C57" s="129" t="str">
        <f>'1. All Data'!D59</f>
        <v>Dry Recycling Treatment Procurement concluded</v>
      </c>
      <c r="D57" s="125" t="str">
        <f>'1. All Data'!H59</f>
        <v>Fully Achieved</v>
      </c>
      <c r="E57" s="97"/>
      <c r="F57" s="126" t="str">
        <f>'1. All Data'!M59</f>
        <v>Fully Achieved</v>
      </c>
      <c r="G57" s="98"/>
      <c r="H57" s="127" t="str">
        <f>'1. All Data'!R59</f>
        <v>Fully Achieved</v>
      </c>
      <c r="I57" s="98"/>
      <c r="J57" s="127" t="str">
        <f>'1. All Data'!V59</f>
        <v>Fully Achieved</v>
      </c>
      <c r="K57" s="107"/>
      <c r="L57" s="107"/>
      <c r="M57" s="107"/>
      <c r="N57" s="108"/>
      <c r="O57" s="108"/>
      <c r="P57" s="108"/>
      <c r="Q57" s="108"/>
      <c r="R57" s="108"/>
      <c r="S57" s="107"/>
      <c r="T57" s="107"/>
      <c r="U57" s="107"/>
      <c r="V57" s="107"/>
      <c r="W57" s="107"/>
      <c r="X57" s="109"/>
      <c r="Y57" s="109"/>
      <c r="Z57" s="109"/>
      <c r="AA57" s="109"/>
      <c r="AB57" s="110"/>
      <c r="AC57" s="95"/>
      <c r="AD57" s="111"/>
      <c r="AE57" s="111"/>
      <c r="AF57" s="111"/>
      <c r="AG57" s="111"/>
      <c r="AH57" s="111"/>
      <c r="AI57" s="111"/>
      <c r="AJ57" s="111"/>
      <c r="AK57" s="111"/>
      <c r="AL57" s="111"/>
      <c r="AM57" s="111"/>
      <c r="AN57" s="111"/>
      <c r="AO57" s="111"/>
      <c r="AP57" s="111"/>
      <c r="AQ57" s="111"/>
      <c r="AR57" s="111"/>
      <c r="AS57" s="111"/>
      <c r="AT57" s="111"/>
      <c r="AU57" s="111"/>
    </row>
    <row r="58" spans="1:47" ht="99.75" customHeight="1">
      <c r="A58" s="96" t="str">
        <f>'1. All Data'!B62</f>
        <v>VFM 56</v>
      </c>
      <c r="B58" s="128" t="str">
        <f>'1. All Data'!C62</f>
        <v>Strategic Procurement Activities</v>
      </c>
      <c r="C58" s="129" t="str">
        <f>'1. All Data'!D62</f>
        <v>Implementation of new operational fleet</v>
      </c>
      <c r="D58" s="125" t="str">
        <f>'1. All Data'!H62</f>
        <v>On Track to be Achieved</v>
      </c>
      <c r="E58" s="98"/>
      <c r="F58" s="126" t="str">
        <f>'1. All Data'!M62</f>
        <v>On Track to be Achieved</v>
      </c>
      <c r="G58" s="98"/>
      <c r="H58" s="127" t="str">
        <f>'1. All Data'!R62</f>
        <v>Fully Achieved</v>
      </c>
      <c r="I58" s="98"/>
      <c r="J58" s="127" t="str">
        <f>'1. All Data'!V62</f>
        <v>Fully Achieved</v>
      </c>
    </row>
    <row r="59" spans="1:47" ht="99.75" customHeight="1">
      <c r="A59" s="96" t="str">
        <f>'1. All Data'!B63</f>
        <v>VFM 57</v>
      </c>
      <c r="B59" s="128" t="str">
        <f>'1. All Data'!C63</f>
        <v>Strategic Procurement Activities</v>
      </c>
      <c r="C59" s="129" t="str">
        <f>'1. All Data'!D63</f>
        <v>Installation of new electric charging points for electric fleet</v>
      </c>
      <c r="D59" s="125" t="str">
        <f>'1. All Data'!H63</f>
        <v>On Track to be Achieved</v>
      </c>
      <c r="E59" s="97"/>
      <c r="F59" s="126" t="str">
        <f>'1. All Data'!M63</f>
        <v>On Track to be Achieved</v>
      </c>
      <c r="G59" s="98"/>
      <c r="H59" s="127" t="str">
        <f>'1. All Data'!R63</f>
        <v>On Track to be Achieved</v>
      </c>
      <c r="I59" s="98"/>
      <c r="J59" s="127" t="str">
        <f>'1. All Data'!V63</f>
        <v>Fully Achieved</v>
      </c>
    </row>
    <row r="60" spans="1:47" ht="99.75" customHeight="1">
      <c r="A60" s="96" t="str">
        <f>'1. All Data'!B64</f>
        <v>VFM 58</v>
      </c>
      <c r="B60" s="128" t="str">
        <f>'1. All Data'!C64</f>
        <v>Further Development of SMARTER working (Waste Collection)</v>
      </c>
      <c r="C60" s="129" t="str">
        <f>'1. All Data'!D64</f>
        <v xml:space="preserve">90% milestones achieved on the revised Project Plan focusing on Shared Service delivery  </v>
      </c>
      <c r="D60" s="125" t="str">
        <f>'1. All Data'!H64</f>
        <v>On Track to be Achieved</v>
      </c>
      <c r="E60" s="98"/>
      <c r="F60" s="126" t="str">
        <f>'1. All Data'!M64</f>
        <v>Not Yet Due</v>
      </c>
      <c r="G60" s="113"/>
      <c r="H60" s="127" t="str">
        <f>'1. All Data'!R64</f>
        <v>On Track to be Achieved</v>
      </c>
      <c r="I60" s="113"/>
      <c r="J60" s="127" t="str">
        <f>'1. All Data'!V64</f>
        <v>Fully Achieved</v>
      </c>
    </row>
    <row r="61" spans="1:47" s="117" customFormat="1" ht="69.75" customHeight="1">
      <c r="A61" s="96" t="str">
        <f>'1. All Data'!B65</f>
        <v>VFM 59</v>
      </c>
      <c r="B61" s="128" t="str">
        <f>'1. All Data'!C65</f>
        <v>Further Development of SMARTER working (Waste Collection)</v>
      </c>
      <c r="C61" s="129" t="str">
        <f>'1. All Data'!D65</f>
        <v>Initiate new recycling communication campaign post Scrutiny Review</v>
      </c>
      <c r="D61" s="125" t="str">
        <f>'1. All Data'!H65</f>
        <v>Not Yet Due</v>
      </c>
      <c r="E61" s="97"/>
      <c r="F61" s="126" t="str">
        <f>'1. All Data'!M65</f>
        <v>Not Yet Due</v>
      </c>
      <c r="G61" s="115"/>
      <c r="H61" s="127" t="str">
        <f>'1. All Data'!R65</f>
        <v>On Track to be Achieved</v>
      </c>
      <c r="I61" s="115"/>
      <c r="J61" s="127" t="str">
        <f>'1. All Data'!V65</f>
        <v>Fully Achieved</v>
      </c>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row>
    <row r="62" spans="1:47" ht="99.75" customHeight="1">
      <c r="A62" s="96" t="str">
        <f>'1. All Data'!B66</f>
        <v>VFM 60</v>
      </c>
      <c r="B62" s="128" t="str">
        <f>'1. All Data'!C66</f>
        <v>Further Development of SMARTER working  (Street Cleaning)</v>
      </c>
      <c r="C62" s="129" t="str">
        <f>'1. All Data'!D66</f>
        <v>New Street Cleaning Policies</v>
      </c>
      <c r="D62" s="125" t="str">
        <f>'1. All Data'!H66</f>
        <v>Not Yet Due</v>
      </c>
      <c r="E62" s="98"/>
      <c r="F62" s="126" t="str">
        <f>'1. All Data'!M66</f>
        <v>Not Yet Due</v>
      </c>
      <c r="G62" s="98"/>
      <c r="H62" s="127" t="str">
        <f>'1. All Data'!R66</f>
        <v>Not Yet Due</v>
      </c>
      <c r="I62" s="98"/>
      <c r="J62" s="127" t="str">
        <f>'1. All Data'!V66</f>
        <v>Fully Achieved</v>
      </c>
    </row>
    <row r="63" spans="1:47" ht="99.75" customHeight="1">
      <c r="A63" s="96" t="str">
        <f>'1. All Data'!B67</f>
        <v>VFM 61</v>
      </c>
      <c r="B63" s="128" t="str">
        <f>'1. All Data'!C67</f>
        <v>Further Development of SMARTER working  (Street Cleaning)</v>
      </c>
      <c r="C63" s="129" t="str">
        <f>'1. All Data'!D67</f>
        <v xml:space="preserve">90% milestones achieved on the revised Project Plan </v>
      </c>
      <c r="D63" s="125" t="str">
        <f>'1. All Data'!H67</f>
        <v>On Track to be Achieved</v>
      </c>
      <c r="E63" s="98"/>
      <c r="F63" s="126" t="str">
        <f>'1. All Data'!M67</f>
        <v>Not Yet Due</v>
      </c>
      <c r="G63" s="98"/>
      <c r="H63" s="127" t="str">
        <f>'1. All Data'!R67</f>
        <v>On Track to be Achieved</v>
      </c>
      <c r="I63" s="98"/>
      <c r="J63" s="127" t="str">
        <f>'1. All Data'!V67</f>
        <v>Target Partially Met</v>
      </c>
    </row>
    <row r="64" spans="1:47" ht="99.75" customHeight="1">
      <c r="A64" s="96" t="str">
        <f>'1. All Data'!B68</f>
        <v>VFM 62</v>
      </c>
      <c r="B64" s="128" t="str">
        <f>'1. All Data'!C68</f>
        <v xml:space="preserve">Respond to Government (Waste) Policy Announcements </v>
      </c>
      <c r="C64" s="129" t="str">
        <f>'1. All Data'!D68</f>
        <v>Complete responses to Government consultations in line with consultation deadlines</v>
      </c>
      <c r="D64" s="125" t="str">
        <f>'1. All Data'!H68</f>
        <v>Fully Achieved</v>
      </c>
      <c r="E64" s="98"/>
      <c r="F64" s="126" t="str">
        <f>'1. All Data'!M68</f>
        <v>Fully Achieved</v>
      </c>
      <c r="G64" s="98"/>
      <c r="H64" s="127" t="str">
        <f>'1. All Data'!R68</f>
        <v>Fully Achieved</v>
      </c>
      <c r="I64" s="98"/>
      <c r="J64" s="127" t="str">
        <f>'1. All Data'!V68</f>
        <v>Fully Achieved</v>
      </c>
    </row>
    <row r="65" spans="1:10" ht="99.75" customHeight="1">
      <c r="A65" s="96" t="str">
        <f>'1. All Data'!B69</f>
        <v>VFM 63</v>
      </c>
      <c r="B65" s="128" t="str">
        <f>'1. All Data'!C69</f>
        <v>Delivering Better Services to Support Homelessness</v>
      </c>
      <c r="C65" s="129" t="str">
        <f>'1. All Data'!D69</f>
        <v xml:space="preserve">Project to maximise VFM and improve pathways out of supported housing - Project Initiation and approval of approach </v>
      </c>
      <c r="D65" s="125" t="str">
        <f>'1. All Data'!H69</f>
        <v>Fully Achieved</v>
      </c>
      <c r="E65" s="98"/>
      <c r="F65" s="126" t="str">
        <f>'1. All Data'!M69</f>
        <v>Fully Achieved</v>
      </c>
      <c r="G65" s="98"/>
      <c r="H65" s="127" t="str">
        <f>'1. All Data'!R69</f>
        <v>Fully Achieved</v>
      </c>
      <c r="I65" s="98"/>
      <c r="J65" s="127" t="str">
        <f>'1. All Data'!V69</f>
        <v>Fully Achieved</v>
      </c>
    </row>
    <row r="66" spans="1:10" ht="99.75" customHeight="1">
      <c r="A66" s="96" t="str">
        <f>'1. All Data'!B70</f>
        <v>VFM 64</v>
      </c>
      <c r="B66" s="128" t="str">
        <f>'1. All Data'!C70</f>
        <v>Development of the Selective Licensing Scheme</v>
      </c>
      <c r="C66" s="129" t="str">
        <f>'1. All Data'!D70</f>
        <v>Selective Licensing Fourth Year Review Complete</v>
      </c>
      <c r="D66" s="125" t="str">
        <f>'1. All Data'!H70</f>
        <v>On Track to be Achieved</v>
      </c>
      <c r="E66" s="98"/>
      <c r="F66" s="126" t="str">
        <f>'1. All Data'!M70</f>
        <v>On Track to be Achieved</v>
      </c>
      <c r="G66" s="98"/>
      <c r="H66" s="127" t="str">
        <f>'1. All Data'!R70</f>
        <v>Fully Achieved</v>
      </c>
      <c r="I66" s="98"/>
      <c r="J66" s="127" t="str">
        <f>'1. All Data'!V70</f>
        <v>Fully Achieved</v>
      </c>
    </row>
    <row r="67" spans="1:10" ht="99.75" customHeight="1">
      <c r="A67" s="96" t="str">
        <f>'1. All Data'!B71</f>
        <v>VFM 65</v>
      </c>
      <c r="B67" s="128" t="str">
        <f>'1. All Data'!C71</f>
        <v>Development of the Selective Licensing Scheme</v>
      </c>
      <c r="C67" s="129" t="str">
        <f>'1. All Data'!D71</f>
        <v>New Selective Licensing Designation completed</v>
      </c>
      <c r="D67" s="125" t="str">
        <f>'1. All Data'!H71</f>
        <v>Not Yet Due</v>
      </c>
      <c r="E67" s="98"/>
      <c r="F67" s="126" t="str">
        <f>'1. All Data'!M71</f>
        <v>In Danger of Falling Behind Target</v>
      </c>
      <c r="G67" s="98"/>
      <c r="H67" s="127" t="str">
        <f>'1. All Data'!R71</f>
        <v>Deferred</v>
      </c>
      <c r="I67" s="98"/>
      <c r="J67" s="127" t="str">
        <f>'1. All Data'!V71</f>
        <v>Deferred</v>
      </c>
    </row>
    <row r="68" spans="1:10" ht="99.75" customHeight="1">
      <c r="A68" s="96" t="str">
        <f>'1. All Data'!B72</f>
        <v>VFM 66</v>
      </c>
      <c r="B68" s="128" t="str">
        <f>'1. All Data'!C72</f>
        <v xml:space="preserve">Review of the Council’s CCTV Provision </v>
      </c>
      <c r="C68" s="129" t="str">
        <f>'1. All Data'!D72</f>
        <v xml:space="preserve">Undertake a review of CCTV provision, including a survey of the existing fixed camera provision </v>
      </c>
      <c r="D68" s="125" t="str">
        <f>'1. All Data'!H72</f>
        <v>On Track to be Achieved</v>
      </c>
      <c r="E68" s="98"/>
      <c r="F68" s="126" t="str">
        <f>'1. All Data'!M72</f>
        <v>Fully Achieved</v>
      </c>
      <c r="G68" s="98"/>
      <c r="H68" s="127" t="str">
        <f>'1. All Data'!R72</f>
        <v>Fully Achieved</v>
      </c>
      <c r="I68" s="98"/>
      <c r="J68" s="127" t="str">
        <f>'1. All Data'!V72</f>
        <v>Fully Achieved</v>
      </c>
    </row>
    <row r="69" spans="1:10" ht="99.75" customHeight="1">
      <c r="A69" s="96" t="str">
        <f>'1. All Data'!B73</f>
        <v>VFM 67</v>
      </c>
      <c r="B69" s="128" t="str">
        <f>'1. All Data'!C73</f>
        <v>Review of the Council’s CCTV Provision</v>
      </c>
      <c r="C69" s="129" t="str">
        <f>'1. All Data'!D73</f>
        <v>Implement new contract for monitoring and maintenance of fixed CCTV cameras</v>
      </c>
      <c r="D69" s="125" t="str">
        <f>'1. All Data'!H73</f>
        <v>On Track to be Achieved</v>
      </c>
      <c r="E69" s="98"/>
      <c r="F69" s="126" t="str">
        <f>'1. All Data'!M73</f>
        <v>On Track to be Achieved</v>
      </c>
      <c r="G69" s="106"/>
      <c r="H69" s="127" t="str">
        <f>'1. All Data'!R73</f>
        <v>On Track to be Achieved</v>
      </c>
      <c r="I69" s="106"/>
      <c r="J69" s="127" t="str">
        <f>'1. All Data'!V73</f>
        <v>Fully Achieved</v>
      </c>
    </row>
    <row r="70" spans="1:10" ht="99.75" customHeight="1">
      <c r="A70" s="96" t="str">
        <f>'1. All Data'!B74</f>
        <v>VFM 68</v>
      </c>
      <c r="B70" s="128" t="str">
        <f>'1. All Data'!C74</f>
        <v>Licensing and Enforcement Activities</v>
      </c>
      <c r="C70" s="129" t="str">
        <f>'1. All Data'!D74</f>
        <v>Undertake a full review of the licensing fees and charges in accordance with the appropriate legislation</v>
      </c>
      <c r="D70" s="125" t="str">
        <f>'1. All Data'!H74</f>
        <v>Not Yet Due</v>
      </c>
      <c r="E70" s="98"/>
      <c r="F70" s="126" t="str">
        <f>'1. All Data'!M74</f>
        <v>On Track to be Achieved</v>
      </c>
      <c r="G70" s="106"/>
      <c r="H70" s="127" t="str">
        <f>'1. All Data'!R74</f>
        <v>On Track to be Achieved</v>
      </c>
      <c r="I70" s="106"/>
      <c r="J70" s="127" t="str">
        <f>'1. All Data'!V74</f>
        <v>Fully Achieved</v>
      </c>
    </row>
    <row r="71" spans="1:10" ht="99.75" customHeight="1">
      <c r="A71" s="96" t="str">
        <f>'1. All Data'!B75</f>
        <v>VFM 69</v>
      </c>
      <c r="B71" s="128" t="str">
        <f>'1. All Data'!C75</f>
        <v>Licensing and Enforcement Activities</v>
      </c>
      <c r="C71" s="129" t="str">
        <f>'1. All Data'!D75</f>
        <v>Undertake a review of the Gambling Act Policy</v>
      </c>
      <c r="D71" s="125" t="str">
        <f>'1. All Data'!H75</f>
        <v>On Track to be Achieved</v>
      </c>
      <c r="E71" s="98"/>
      <c r="F71" s="126" t="str">
        <f>'1. All Data'!M75</f>
        <v>On Track to be Achieved</v>
      </c>
      <c r="G71" s="106"/>
      <c r="H71" s="127" t="str">
        <f>'1. All Data'!R75</f>
        <v>On Track to be Achieved</v>
      </c>
      <c r="I71" s="106"/>
      <c r="J71" s="127" t="str">
        <f>'1. All Data'!V75</f>
        <v>Fully Achieved</v>
      </c>
    </row>
    <row r="72" spans="1:10" ht="99.75" customHeight="1">
      <c r="A72" s="96" t="str">
        <f>'1. All Data'!B76</f>
        <v>VFM 70</v>
      </c>
      <c r="B72" s="128" t="str">
        <f>'1. All Data'!C76</f>
        <v>Licensing and Enforcement Activities</v>
      </c>
      <c r="C72" s="129" t="str">
        <f>'1. All Data'!D76</f>
        <v>Update the Taxi License and Private Hire Policy</v>
      </c>
      <c r="D72" s="125" t="str">
        <f>'1. All Data'!H76</f>
        <v>On Track to be Achieved</v>
      </c>
      <c r="E72" s="97"/>
      <c r="F72" s="126" t="str">
        <f>'1. All Data'!M76</f>
        <v>On Track to be Achieved</v>
      </c>
      <c r="G72" s="98"/>
      <c r="H72" s="127" t="str">
        <f>'1. All Data'!R76</f>
        <v>On Track to be Achieved</v>
      </c>
      <c r="I72" s="98"/>
      <c r="J72" s="127" t="str">
        <f>'1. All Data'!V76</f>
        <v>Fully Achieved</v>
      </c>
    </row>
    <row r="73" spans="1:10" ht="99.75" customHeight="1">
      <c r="A73" s="96" t="str">
        <f>'1. All Data'!B77</f>
        <v>VFM 71</v>
      </c>
      <c r="B73" s="128" t="str">
        <f>'1. All Data'!C77</f>
        <v>Licensing and Enforcement Activities</v>
      </c>
      <c r="C73" s="129" t="str">
        <f>'1. All Data'!D77</f>
        <v>Conclude the review of taxi ranks in Burton and Uttoxeter</v>
      </c>
      <c r="D73" s="125" t="str">
        <f>'1. All Data'!H77</f>
        <v>Not Yet Due</v>
      </c>
      <c r="E73" s="98"/>
      <c r="F73" s="126" t="str">
        <f>'1. All Data'!M77</f>
        <v>On Track to be Achieved</v>
      </c>
      <c r="G73" s="98"/>
      <c r="H73" s="127" t="str">
        <f>'1. All Data'!R77</f>
        <v>Fully Achieved</v>
      </c>
      <c r="I73" s="98"/>
      <c r="J73" s="127" t="str">
        <f>'1. All Data'!V77</f>
        <v>Fully Achieved</v>
      </c>
    </row>
    <row r="74" spans="1:10" ht="99.75" customHeight="1">
      <c r="A74" s="96" t="str">
        <f>'1. All Data'!B79</f>
        <v>VFM 73</v>
      </c>
      <c r="B74" s="128" t="str">
        <f>'1. All Data'!C79</f>
        <v>Community &amp; Civil Enforcement (CCE)</v>
      </c>
      <c r="C74" s="129" t="str">
        <f>'1. All Data'!D79</f>
        <v xml:space="preserve">Complete a first year review of the use of the Parking App and consider proposals for further development </v>
      </c>
      <c r="D74" s="125" t="str">
        <f>'1. All Data'!H79</f>
        <v>On Track to be Achieved</v>
      </c>
      <c r="E74" s="98"/>
      <c r="F74" s="126" t="str">
        <f>'1. All Data'!M79</f>
        <v>Fully Achieved</v>
      </c>
      <c r="G74" s="106"/>
      <c r="H74" s="127" t="str">
        <f>'1. All Data'!R79</f>
        <v>Fully Achieved</v>
      </c>
      <c r="I74" s="98"/>
      <c r="J74" s="127" t="str">
        <f>'1. All Data'!V79</f>
        <v>Fully Achieved</v>
      </c>
    </row>
    <row r="75" spans="1:10" ht="99.75" customHeight="1">
      <c r="A75" s="96" t="str">
        <f>'1. All Data'!B82</f>
        <v>CR 03</v>
      </c>
      <c r="B75" s="128" t="str">
        <f>'1. All Data'!C82</f>
        <v>Market Hall Development Initiatives</v>
      </c>
      <c r="C75" s="129" t="str">
        <f>'1. All Data'!D82</f>
        <v>Provide an enhanced ‘Christmas offer’ to increase footfall to the town centre and Market Place area of Burton upon Trent during this annual peak period*</v>
      </c>
      <c r="D75" s="125" t="str">
        <f>'1. All Data'!H82</f>
        <v>Not Yet Due</v>
      </c>
      <c r="E75" s="98"/>
      <c r="F75" s="126" t="str">
        <f>'1. All Data'!M82</f>
        <v>On Track to be Achieved</v>
      </c>
      <c r="G75" s="98"/>
      <c r="H75" s="127" t="str">
        <f>'1. All Data'!R82</f>
        <v>Fully Achieved</v>
      </c>
      <c r="I75" s="98"/>
      <c r="J75" s="127" t="str">
        <f>'1. All Data'!V82</f>
        <v>Fully Achieved</v>
      </c>
    </row>
    <row r="76" spans="1:10" ht="99.75" customHeight="1">
      <c r="A76" s="96" t="str">
        <f>'1. All Data'!B84</f>
        <v>CR 05</v>
      </c>
      <c r="B76" s="128" t="str">
        <f>'1. All Data'!C84</f>
        <v>Increase Capacity at Stapenhill Cemetery</v>
      </c>
      <c r="C76" s="129" t="str">
        <f>'1. All Data'!D84</f>
        <v>Progress the Cemetery expansion plans including further groundwork investigations</v>
      </c>
      <c r="D76" s="125" t="str">
        <f>'1. All Data'!H84</f>
        <v>Not Yet Due</v>
      </c>
      <c r="E76" s="98"/>
      <c r="F76" s="126" t="str">
        <f>'1. All Data'!M84</f>
        <v>On Track to be Achieved</v>
      </c>
      <c r="G76" s="98"/>
      <c r="H76" s="127" t="str">
        <f>'1. All Data'!R84</f>
        <v>On Track to be Achieved</v>
      </c>
      <c r="I76" s="98"/>
      <c r="J76" s="127" t="str">
        <f>'1. All Data'!V84</f>
        <v>Fully Achieved</v>
      </c>
    </row>
    <row r="77" spans="1:10" ht="147">
      <c r="A77" s="96" t="str">
        <f>'1. All Data'!B85</f>
        <v>CR 06</v>
      </c>
      <c r="B77" s="128" t="str">
        <f>'1. All Data'!C85</f>
        <v xml:space="preserve">Supporting Sports and Leisure Delivery Partners </v>
      </c>
      <c r="C77" s="129" t="str">
        <f>'1. All Data'!D85</f>
        <v>Identify and respond to appropriate opportunities to support the Birmingham 2022 Commonwealth Games-including the Queen’s Baton Relay and supporting cultural activities</v>
      </c>
      <c r="D77" s="125" t="str">
        <f>'1. All Data'!H85</f>
        <v>On Track to be Achieved</v>
      </c>
      <c r="E77" s="97"/>
      <c r="F77" s="126" t="str">
        <f>'1. All Data'!M85</f>
        <v>On Track to be Achieved</v>
      </c>
      <c r="G77" s="98"/>
      <c r="H77" s="127" t="str">
        <f>'1. All Data'!R85</f>
        <v>On Track to be Achieved</v>
      </c>
      <c r="I77" s="98"/>
      <c r="J77" s="127" t="str">
        <f>'1. All Data'!V85</f>
        <v>Fully Achieved</v>
      </c>
    </row>
    <row r="78" spans="1:10" ht="99.75" customHeight="1">
      <c r="A78" s="96" t="str">
        <f>'1. All Data'!B88</f>
        <v>CR 09</v>
      </c>
      <c r="B78" s="128" t="str">
        <f>'1. All Data'!C88</f>
        <v>Minor Planning Applications Determined Within 8 Weeks</v>
      </c>
      <c r="C78" s="129" t="str">
        <f>'1. All Data'!D88</f>
        <v>Top Quartile as measured against relevant MHCLG figures</v>
      </c>
      <c r="D78" s="125" t="str">
        <f>'1. All Data'!H88</f>
        <v>On Track to be Achieved</v>
      </c>
      <c r="E78" s="97"/>
      <c r="F78" s="126" t="str">
        <f>'1. All Data'!M88</f>
        <v>On Track to be Achieved</v>
      </c>
      <c r="G78" s="105"/>
      <c r="H78" s="127" t="str">
        <f>'1. All Data'!R88</f>
        <v>On Track to be Achieved</v>
      </c>
      <c r="I78" s="105"/>
      <c r="J78" s="127" t="str">
        <f>'1. All Data'!V88</f>
        <v>Fully Achieved</v>
      </c>
    </row>
    <row r="79" spans="1:10" ht="99.75" customHeight="1">
      <c r="A79" s="96" t="str">
        <f>'1. All Data'!B89</f>
        <v>CR 10</v>
      </c>
      <c r="B79" s="128" t="str">
        <f>'1. All Data'!C89</f>
        <v>Other Planning Applications Determined in 8 Weeks</v>
      </c>
      <c r="C79" s="129" t="str">
        <f>'1. All Data'!D89</f>
        <v>Top Quartile as measured against relevant MHCLG figures</v>
      </c>
      <c r="D79" s="125" t="str">
        <f>'1. All Data'!H89</f>
        <v>On Track to be Achieved</v>
      </c>
      <c r="E79" s="97"/>
      <c r="F79" s="126" t="str">
        <f>'1. All Data'!M89</f>
        <v>On Track to be Achieved</v>
      </c>
      <c r="G79" s="98"/>
      <c r="H79" s="127" t="str">
        <f>'1. All Data'!R89</f>
        <v>On Track to be Achieved</v>
      </c>
      <c r="I79" s="98"/>
      <c r="J79" s="127" t="str">
        <f>'1. All Data'!V89</f>
        <v>Fully Achieved</v>
      </c>
    </row>
    <row r="80" spans="1:10" ht="99.75" customHeight="1">
      <c r="A80" s="96" t="str">
        <f>'1. All Data'!B90</f>
        <v>CR 11</v>
      </c>
      <c r="B80" s="128" t="str">
        <f>'1. All Data'!C90</f>
        <v>Supporting Neighbourhood Plans</v>
      </c>
      <c r="C80" s="129" t="str">
        <f>'1. All Data'!D90</f>
        <v>Rolleston Neighbourhood Plan Made</v>
      </c>
      <c r="D80" s="125" t="str">
        <f>'1. All Data'!H90</f>
        <v>Fully Achieved</v>
      </c>
      <c r="E80" s="98"/>
      <c r="F80" s="126" t="str">
        <f>'1. All Data'!M90</f>
        <v>Fully Achieved</v>
      </c>
      <c r="G80" s="98"/>
      <c r="H80" s="127" t="str">
        <f>'1. All Data'!R90</f>
        <v>Fully Achieved</v>
      </c>
      <c r="I80" s="98"/>
      <c r="J80" s="127" t="str">
        <f>'1. All Data'!V90</f>
        <v>Fully Achieved</v>
      </c>
    </row>
    <row r="81" spans="1:46" ht="99.75" customHeight="1">
      <c r="A81" s="96" t="str">
        <f>'1. All Data'!B91</f>
        <v>CR 12</v>
      </c>
      <c r="B81" s="128" t="str">
        <f>'1. All Data'!C91</f>
        <v>New and Refreshed Planning Policies</v>
      </c>
      <c r="C81" s="129" t="str">
        <f>'1. All Data'!D91</f>
        <v>Tourism Technical Guide Finalised</v>
      </c>
      <c r="D81" s="125" t="str">
        <f>'1. All Data'!H91</f>
        <v>Not Yet Due</v>
      </c>
      <c r="E81" s="98"/>
      <c r="F81" s="126" t="str">
        <f>'1. All Data'!M91</f>
        <v>On Track to be Achieved</v>
      </c>
      <c r="G81" s="98"/>
      <c r="H81" s="127" t="str">
        <f>'1. All Data'!R91</f>
        <v>Fully Achieved</v>
      </c>
      <c r="I81" s="98"/>
      <c r="J81" s="127" t="str">
        <f>'1. All Data'!V91</f>
        <v>Fully Achieved</v>
      </c>
    </row>
    <row r="82" spans="1:46" s="112" customFormat="1" ht="87.6">
      <c r="A82" s="96" t="str">
        <f>'1. All Data'!B92</f>
        <v>CR 13</v>
      </c>
      <c r="B82" s="128" t="str">
        <f>'1. All Data'!C92</f>
        <v>Deliver transformative regeneration for Burton upon Trent working in partnership with the Burton Towns Fund board</v>
      </c>
      <c r="C82" s="129" t="str">
        <f>'1. All Data'!D92</f>
        <v>Agree the Heads of Terms with MHCLG for Burton’s Towns Fund bid</v>
      </c>
      <c r="D82" s="125" t="str">
        <f>'1. All Data'!H92</f>
        <v>Fully Achieved</v>
      </c>
      <c r="E82" s="97"/>
      <c r="F82" s="126" t="str">
        <f>'1. All Data'!M92</f>
        <v>Fully Achieved</v>
      </c>
      <c r="G82" s="98"/>
      <c r="H82" s="127" t="str">
        <f>'1. All Data'!R92</f>
        <v>Fully Achieved</v>
      </c>
      <c r="I82" s="98"/>
      <c r="J82" s="127" t="str">
        <f>'1. All Data'!V92</f>
        <v>Fully Achieved</v>
      </c>
      <c r="K82" s="118"/>
      <c r="L82" s="118"/>
      <c r="M82" s="119"/>
      <c r="N82" s="120"/>
      <c r="O82" s="120"/>
      <c r="P82" s="120"/>
      <c r="Q82" s="120"/>
      <c r="R82" s="119"/>
      <c r="S82" s="118"/>
      <c r="T82" s="118"/>
      <c r="U82" s="118"/>
      <c r="V82" s="121"/>
      <c r="W82" s="118"/>
      <c r="X82" s="119"/>
      <c r="Y82" s="119"/>
      <c r="Z82" s="119"/>
      <c r="AA82" s="119"/>
      <c r="AB82" s="110"/>
      <c r="AC82" s="95"/>
      <c r="AD82" s="111"/>
      <c r="AE82" s="111"/>
      <c r="AF82" s="111"/>
      <c r="AG82" s="111"/>
      <c r="AH82" s="111"/>
      <c r="AI82" s="111"/>
      <c r="AJ82" s="111"/>
      <c r="AK82" s="111"/>
      <c r="AL82" s="111"/>
      <c r="AM82" s="111"/>
      <c r="AN82" s="111"/>
      <c r="AO82" s="111"/>
      <c r="AP82" s="111"/>
      <c r="AQ82" s="111"/>
      <c r="AR82" s="111"/>
      <c r="AS82" s="111"/>
      <c r="AT82" s="111"/>
    </row>
    <row r="83" spans="1:46" s="117" customFormat="1" ht="103.5" customHeight="1">
      <c r="A83" s="96" t="str">
        <f>'1. All Data'!B93</f>
        <v>CR 14</v>
      </c>
      <c r="B83" s="128" t="str">
        <f>'1. All Data'!C93</f>
        <v>Deliver transformative regeneration for Burton upon Trent working in partnership with the Burton Towns Fund board</v>
      </c>
      <c r="C83" s="129" t="str">
        <f>'1. All Data'!D93</f>
        <v xml:space="preserve">Submit project confirmations and up to 2 shovel ready proposals to MHCLG </v>
      </c>
      <c r="D83" s="125" t="str">
        <f>'1. All Data'!H93</f>
        <v>Fully Achieved</v>
      </c>
      <c r="E83" s="98"/>
      <c r="F83" s="126" t="str">
        <f>'1. All Data'!M93</f>
        <v>Fully Achieved</v>
      </c>
      <c r="G83" s="122"/>
      <c r="H83" s="127" t="str">
        <f>'1. All Data'!R93</f>
        <v>Fully Achieved</v>
      </c>
      <c r="I83" s="122"/>
      <c r="J83" s="127" t="str">
        <f>'1. All Data'!V93</f>
        <v>Fully Achieved</v>
      </c>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row>
    <row r="84" spans="1:46" ht="99.75" customHeight="1">
      <c r="A84" s="96" t="str">
        <f>'1. All Data'!B94</f>
        <v>CR 15</v>
      </c>
      <c r="B84" s="128" t="str">
        <f>'1. All Data'!C94</f>
        <v>Deliver transformative regeneration for Burton upon Trent working in partnership with the Burton Towns Fund board</v>
      </c>
      <c r="C84" s="129" t="str">
        <f>'1. All Data'!D94</f>
        <v xml:space="preserve">Develop a business case for the High Street Property Intervention project and support strategic partners in developing business cases for the remaining Towns Fund projects </v>
      </c>
      <c r="D84" s="125" t="str">
        <f>'1. All Data'!H94</f>
        <v>On Track to be Achieved</v>
      </c>
      <c r="E84" s="97"/>
      <c r="F84" s="126" t="str">
        <f>'1. All Data'!M94</f>
        <v>On Track to be Achieved</v>
      </c>
      <c r="G84" s="98"/>
      <c r="H84" s="127" t="str">
        <f>'1. All Data'!R94</f>
        <v>Fully Achieved</v>
      </c>
      <c r="I84" s="98"/>
      <c r="J84" s="127" t="str">
        <f>'1. All Data'!V94</f>
        <v>Fully Achieved</v>
      </c>
    </row>
    <row r="85" spans="1:46" ht="99.75" customHeight="1">
      <c r="A85" s="96" t="str">
        <f>'1. All Data'!B95</f>
        <v>CR 16</v>
      </c>
      <c r="B85" s="128" t="str">
        <f>'1. All Data'!C95</f>
        <v>Deliver transformative regeneration for Burton upon Trent working in partnership with the Burton Towns Fund board</v>
      </c>
      <c r="C85" s="129" t="str">
        <f>'1. All Data'!D95</f>
        <v>Submit the Summary Documents for all the  Burton Towns Fund projects to MHCLG</v>
      </c>
      <c r="D85" s="125" t="str">
        <f>'1. All Data'!H95</f>
        <v>Not Yet Due</v>
      </c>
      <c r="E85" s="97"/>
      <c r="F85" s="126" t="str">
        <f>'1. All Data'!M95</f>
        <v>Not Yet Due</v>
      </c>
      <c r="G85" s="98"/>
      <c r="H85" s="127" t="str">
        <f>'1. All Data'!R95</f>
        <v>Not Yet Due</v>
      </c>
      <c r="I85" s="98"/>
      <c r="J85" s="127" t="str">
        <f>'1. All Data'!V95</f>
        <v>Fully Achieved</v>
      </c>
    </row>
    <row r="86" spans="1:46" ht="99.75" customHeight="1">
      <c r="A86" s="96" t="str">
        <f>'1. All Data'!B96</f>
        <v>CR 17</v>
      </c>
      <c r="B86" s="128" t="str">
        <f>'1. All Data'!C96</f>
        <v>Support the regeneration of Uttoxeter through the Uttoxeter Masterplan</v>
      </c>
      <c r="C86" s="129" t="str">
        <f>'1. All Data'!D96</f>
        <v xml:space="preserve">Following consultation brought forward, review progress against the implementation of the Uttoxeter Masterplan – explore and bid for monies from the levelling up fund </v>
      </c>
      <c r="D86" s="125" t="str">
        <f>'1. All Data'!H96</f>
        <v>On Track to be Achieved</v>
      </c>
      <c r="E86" s="97"/>
      <c r="F86" s="126" t="str">
        <f>'1. All Data'!M96</f>
        <v>On Track to be Achieved</v>
      </c>
      <c r="G86" s="106"/>
      <c r="H86" s="127" t="str">
        <f>'1. All Data'!R96</f>
        <v>Fully Achieved</v>
      </c>
      <c r="I86" s="98"/>
      <c r="J86" s="127" t="str">
        <f>'1. All Data'!V96</f>
        <v>Fully Achieved</v>
      </c>
    </row>
    <row r="87" spans="1:46" ht="99.75" customHeight="1">
      <c r="A87" s="96" t="str">
        <f>'1. All Data'!B97</f>
        <v>CR 18</v>
      </c>
      <c r="B87" s="128" t="str">
        <f>'1. All Data'!C97</f>
        <v>Support the regeneration of Uttoxeter through the Uttoxeter Masterplan</v>
      </c>
      <c r="C87" s="129" t="str">
        <f>'1. All Data'!D97</f>
        <v>Work with Staffordshire County Council to develop a sustainable bus and parking strategy for Uttoxeter</v>
      </c>
      <c r="D87" s="125" t="str">
        <f>'1. All Data'!H97</f>
        <v>Not Yet Due</v>
      </c>
      <c r="E87" s="97"/>
      <c r="F87" s="126" t="str">
        <f>'1. All Data'!M97</f>
        <v>On Track to be Achieved</v>
      </c>
      <c r="G87" s="98"/>
      <c r="H87" s="127" t="str">
        <f>'1. All Data'!R97</f>
        <v>Off Target</v>
      </c>
      <c r="I87" s="98"/>
      <c r="J87" s="127" t="str">
        <f>'1. All Data'!V97</f>
        <v>Deferred</v>
      </c>
    </row>
    <row r="88" spans="1:46" ht="99.75" customHeight="1">
      <c r="A88" s="96" t="str">
        <f>'1. All Data'!B98</f>
        <v>CR 19</v>
      </c>
      <c r="B88" s="128" t="str">
        <f>'1. All Data'!C98</f>
        <v>Support the delivery of affordable housing on brownfield land through the utilisation of S106 commuted sums</v>
      </c>
      <c r="C88" s="129" t="str">
        <f>'1. All Data'!D98</f>
        <v>Review and update the Brownfield and Infill Regeneration Strategy in line with new Government guidance and policy</v>
      </c>
      <c r="D88" s="125" t="str">
        <f>'1. All Data'!H98</f>
        <v>Not Yet Due</v>
      </c>
      <c r="E88" s="97"/>
      <c r="F88" s="126" t="str">
        <f>'1. All Data'!M98</f>
        <v>Not Yet Due</v>
      </c>
      <c r="G88" s="98"/>
      <c r="H88" s="127" t="str">
        <f>'1. All Data'!R98</f>
        <v>On Track to be Achieved</v>
      </c>
      <c r="I88" s="98"/>
      <c r="J88" s="127" t="str">
        <f>'1. All Data'!V98</f>
        <v>Fully Achieved</v>
      </c>
    </row>
    <row r="89" spans="1:46" ht="99.75" customHeight="1">
      <c r="A89" s="96" t="str">
        <f>'1. All Data'!B99</f>
        <v>CR 20</v>
      </c>
      <c r="B89" s="128" t="str">
        <f>'1. All Data'!C99</f>
        <v>Improve the Washlands as a regional attraction</v>
      </c>
      <c r="C89" s="129" t="str">
        <f>'1. All Data'!D99</f>
        <v xml:space="preserve">Undertake a feasibility study to inform the development of a Washlands Visitor Centre </v>
      </c>
      <c r="D89" s="125" t="str">
        <f>'1. All Data'!H99</f>
        <v>On Track to be Achieved</v>
      </c>
      <c r="E89" s="98"/>
      <c r="F89" s="126" t="str">
        <f>'1. All Data'!M99</f>
        <v>On Track to be Achieved</v>
      </c>
      <c r="G89" s="98"/>
      <c r="H89" s="127" t="str">
        <f>'1. All Data'!R99</f>
        <v>Fully Achieved</v>
      </c>
      <c r="I89" s="98"/>
      <c r="J89" s="127" t="str">
        <f>'1. All Data'!V99</f>
        <v>Fully Achieved</v>
      </c>
    </row>
    <row r="90" spans="1:46" ht="99.75" customHeight="1">
      <c r="A90" s="96" t="str">
        <f>'1. All Data'!B101</f>
        <v>CR 22</v>
      </c>
      <c r="B90" s="128" t="str">
        <f>'1. All Data'!C101</f>
        <v>Support economic growth in East Staffordshire</v>
      </c>
      <c r="C90" s="129" t="str">
        <f>'1. All Data'!D101</f>
        <v>Working with the Worklessness Action Group and local MP, as appropriate, support the delivery of three physical or virtual job fairs</v>
      </c>
      <c r="D90" s="125" t="str">
        <f>'1. All Data'!H101</f>
        <v>On Track to be Achieved</v>
      </c>
      <c r="E90" s="97"/>
      <c r="F90" s="126" t="str">
        <f>'1. All Data'!M101</f>
        <v>On Track to be Achieved</v>
      </c>
      <c r="G90" s="98"/>
      <c r="H90" s="127" t="str">
        <f>'1. All Data'!R101</f>
        <v>In Danger of Falling Behind Target</v>
      </c>
      <c r="I90" s="98"/>
      <c r="J90" s="127" t="str">
        <f>'1. All Data'!V101</f>
        <v>Fully Achieved</v>
      </c>
    </row>
    <row r="91" spans="1:46" ht="99.75" customHeight="1">
      <c r="A91" s="96" t="str">
        <f>'1. All Data'!B102</f>
        <v>CR 23</v>
      </c>
      <c r="B91" s="128" t="str">
        <f>'1. All Data'!C102</f>
        <v>Support economic growth in East Staffordshire</v>
      </c>
      <c r="C91" s="129" t="str">
        <f>'1. All Data'!D102</f>
        <v>Administer the Small Business Fund grant scheme to support the growth of small businesses and start-ups</v>
      </c>
      <c r="D91" s="125" t="str">
        <f>'1. All Data'!H102</f>
        <v>On Track to be Achieved</v>
      </c>
      <c r="E91" s="98"/>
      <c r="F91" s="126" t="str">
        <f>'1. All Data'!M102</f>
        <v>On Track to be Achieved</v>
      </c>
      <c r="G91" s="98"/>
      <c r="H91" s="127" t="str">
        <f>'1. All Data'!R102</f>
        <v>On Track to be Achieved</v>
      </c>
      <c r="I91" s="98"/>
      <c r="J91" s="127" t="str">
        <f>'1. All Data'!V102</f>
        <v>Fully Achieved</v>
      </c>
    </row>
    <row r="92" spans="1:46" ht="99.75" customHeight="1">
      <c r="A92" s="96" t="str">
        <f>'1. All Data'!B103</f>
        <v>CR 24</v>
      </c>
      <c r="B92" s="128" t="str">
        <f>'1. All Data'!C103</f>
        <v>Support economic growth in East Staffordshire</v>
      </c>
      <c r="C92" s="129" t="str">
        <f>'1. All Data'!D103</f>
        <v>Hold 4 engagement events with Town Centre retailers</v>
      </c>
      <c r="D92" s="125" t="str">
        <f>'1. All Data'!H103</f>
        <v>Not Yet Due</v>
      </c>
      <c r="E92" s="97"/>
      <c r="F92" s="126" t="str">
        <f>'1. All Data'!M103</f>
        <v>Not Yet Due</v>
      </c>
      <c r="G92" s="98"/>
      <c r="H92" s="127" t="str">
        <f>'1. All Data'!R103</f>
        <v>On Track to be Achieved</v>
      </c>
      <c r="I92" s="98"/>
      <c r="J92" s="127" t="str">
        <f>'1. All Data'!V103</f>
        <v>Fully Achieved</v>
      </c>
    </row>
    <row r="93" spans="1:46" ht="99.75" customHeight="1">
      <c r="A93" s="96" t="str">
        <f>'1. All Data'!B104</f>
        <v>CR 25</v>
      </c>
      <c r="B93" s="128" t="str">
        <f>'1. All Data'!C104</f>
        <v>Support economic growth in East Staffordshire</v>
      </c>
      <c r="C93" s="129" t="str">
        <f>'1. All Data'!D104</f>
        <v>Consider creating a Business Improvement District in Uttoxeter</v>
      </c>
      <c r="D93" s="125" t="str">
        <f>'1. All Data'!H104</f>
        <v>Not Yet Due</v>
      </c>
      <c r="E93" s="97"/>
      <c r="F93" s="126" t="str">
        <f>'1. All Data'!M104</f>
        <v>Not Yet Due</v>
      </c>
      <c r="G93" s="98"/>
      <c r="H93" s="127" t="str">
        <f>'1. All Data'!R104</f>
        <v>On Track to be Achieved</v>
      </c>
      <c r="I93" s="98"/>
      <c r="J93" s="127" t="str">
        <f>'1. All Data'!V104</f>
        <v>Fully Achieved</v>
      </c>
    </row>
    <row r="94" spans="1:46" ht="99.75" customHeight="1">
      <c r="A94" s="96" t="str">
        <f>'1. All Data'!B105</f>
        <v>CR 26</v>
      </c>
      <c r="B94" s="128" t="str">
        <f>'1. All Data'!C105</f>
        <v>Support economic growth in East Staffordshire</v>
      </c>
      <c r="C94" s="129" t="str">
        <f>'1. All Data'!D105</f>
        <v>Commission inward investment consultants to drive private investment in Burton</v>
      </c>
      <c r="D94" s="125" t="str">
        <f>'1. All Data'!H105</f>
        <v>Not Yet Due</v>
      </c>
      <c r="E94" s="97"/>
      <c r="F94" s="126" t="str">
        <f>'1. All Data'!M105</f>
        <v>On Track to be Achieved</v>
      </c>
      <c r="G94" s="98"/>
      <c r="H94" s="127" t="str">
        <f>'1. All Data'!R105</f>
        <v>Fully Achieved</v>
      </c>
      <c r="I94" s="98"/>
      <c r="J94" s="127" t="str">
        <f>'1. All Data'!V105</f>
        <v>Fully Achieved</v>
      </c>
    </row>
    <row r="95" spans="1:46" ht="99.75" customHeight="1">
      <c r="A95" s="96" t="str">
        <f>'1. All Data'!B106</f>
        <v>CR 27</v>
      </c>
      <c r="B95" s="128" t="str">
        <f>'1. All Data'!C106</f>
        <v>New and Refreshed Planning Policies</v>
      </c>
      <c r="C95" s="129" t="str">
        <f>'1. All Data'!D106</f>
        <v>Produce Guidance on achieving Biodiversity net gains through Planning</v>
      </c>
      <c r="D95" s="125" t="str">
        <f>'1. All Data'!H106</f>
        <v>Not Yet Due</v>
      </c>
      <c r="E95" s="97"/>
      <c r="F95" s="126" t="str">
        <f>'1. All Data'!M106</f>
        <v>Not Yet Due</v>
      </c>
      <c r="G95" s="98"/>
      <c r="H95" s="127" t="str">
        <f>'1. All Data'!R106</f>
        <v>Not Yet Due</v>
      </c>
      <c r="I95" s="98"/>
      <c r="J95" s="127" t="str">
        <f>'1. All Data'!V106</f>
        <v>Fully Achieved</v>
      </c>
    </row>
    <row r="96" spans="1:46" ht="99.75" customHeight="1">
      <c r="A96" s="96" t="str">
        <f>'1. All Data'!B107</f>
        <v>CR 28</v>
      </c>
      <c r="B96" s="128" t="str">
        <f>'1. All Data'!C107</f>
        <v>New and Refreshed Planning Policies</v>
      </c>
      <c r="C96" s="129" t="str">
        <f>'1. All Data'!D107</f>
        <v>Draft Local Sustainable Development (Climate Change SPD)</v>
      </c>
      <c r="D96" s="125" t="str">
        <f>'1. All Data'!H107</f>
        <v>Not Yet Due</v>
      </c>
      <c r="E96" s="98"/>
      <c r="F96" s="126" t="str">
        <f>'1. All Data'!M107</f>
        <v>Not Yet Due</v>
      </c>
      <c r="G96" s="98"/>
      <c r="H96" s="127" t="str">
        <f>'1. All Data'!R107</f>
        <v>Not Yet Due</v>
      </c>
      <c r="I96" s="98"/>
      <c r="J96" s="127" t="str">
        <f>'1. All Data'!V107</f>
        <v>Fully Achieved</v>
      </c>
    </row>
    <row r="97" spans="1:10" ht="99.75" customHeight="1">
      <c r="A97" s="96" t="str">
        <f>'1. All Data'!B108</f>
        <v>CR 29</v>
      </c>
      <c r="B97" s="128" t="str">
        <f>'1. All Data'!C108</f>
        <v>Partnership Working</v>
      </c>
      <c r="C97" s="129" t="str">
        <f>'1. All Data'!D108</f>
        <v>Review the Council’s internal procedures and training in support of the Prevent Agenda</v>
      </c>
      <c r="D97" s="125" t="str">
        <f>'1. All Data'!H108</f>
        <v>Not Yet Due</v>
      </c>
      <c r="E97" s="98"/>
      <c r="F97" s="126" t="str">
        <f>'1. All Data'!M108</f>
        <v>Not Yet Due</v>
      </c>
      <c r="G97" s="98"/>
      <c r="H97" s="127" t="str">
        <f>'1. All Data'!R108</f>
        <v>Fully Achieved</v>
      </c>
      <c r="I97" s="98"/>
      <c r="J97" s="127" t="str">
        <f>'1. All Data'!V108</f>
        <v>Fully Achieved</v>
      </c>
    </row>
    <row r="98" spans="1:10" ht="99.75" customHeight="1">
      <c r="A98" s="96" t="str">
        <f>'1. All Data'!B109</f>
        <v>CR 30</v>
      </c>
      <c r="B98" s="128" t="str">
        <f>'1. All Data'!C109</f>
        <v>Partnership Working</v>
      </c>
      <c r="C98" s="129" t="str">
        <f>'1. All Data'!D109</f>
        <v>Consider the introduction of a Parish Council Forum/other communication channels</v>
      </c>
      <c r="D98" s="125" t="str">
        <f>'1. All Data'!H109</f>
        <v>Fully Achieved</v>
      </c>
      <c r="E98" s="97"/>
      <c r="F98" s="126" t="str">
        <f>'1. All Data'!M109</f>
        <v>Fully Achieved</v>
      </c>
      <c r="G98" s="106"/>
      <c r="H98" s="127" t="str">
        <f>'1. All Data'!R109</f>
        <v>Fully Achieved</v>
      </c>
      <c r="I98" s="98"/>
      <c r="J98" s="127" t="str">
        <f>'1. All Data'!V109</f>
        <v>Fully Achieved</v>
      </c>
    </row>
    <row r="99" spans="1:10" ht="99.75" customHeight="1">
      <c r="A99" s="96" t="str">
        <f>'1. All Data'!B110</f>
        <v>EHB 01</v>
      </c>
      <c r="B99" s="128" t="str">
        <f>'1. All Data'!C110</f>
        <v>Open Spaces Initiatives</v>
      </c>
      <c r="C99" s="129" t="str">
        <f>'1. All Data'!D110</f>
        <v>Achieve a minimum of 2 In Bloom gold awards for our In Bloom entries across the Borough*</v>
      </c>
      <c r="D99" s="125" t="str">
        <f>'1. All Data'!H110</f>
        <v>On Track to be Achieved</v>
      </c>
      <c r="E99" s="98"/>
      <c r="F99" s="126" t="str">
        <f>'1. All Data'!M110</f>
        <v>Fully Achieved</v>
      </c>
      <c r="G99" s="105"/>
      <c r="H99" s="127" t="str">
        <f>'1. All Data'!R110</f>
        <v>Fully Achieved</v>
      </c>
      <c r="I99" s="98"/>
      <c r="J99" s="127" t="str">
        <f>'1. All Data'!V110</f>
        <v>Fully Achieved</v>
      </c>
    </row>
    <row r="100" spans="1:10" ht="99.75" customHeight="1">
      <c r="A100" s="96" t="str">
        <f>'1. All Data'!B111</f>
        <v>EHB 02</v>
      </c>
      <c r="B100" s="128" t="str">
        <f>'1. All Data'!C111</f>
        <v>Open Spaces Initiatives</v>
      </c>
      <c r="C100" s="129" t="str">
        <f>'1. All Data'!D111</f>
        <v>Provide a first year update report on progress with the Parks Development Plan</v>
      </c>
      <c r="D100" s="125" t="str">
        <f>'1. All Data'!H111</f>
        <v>Not Yet Due</v>
      </c>
      <c r="E100" s="98"/>
      <c r="F100" s="126" t="str">
        <f>'1. All Data'!M111</f>
        <v>Not Yet Due</v>
      </c>
      <c r="G100" s="98"/>
      <c r="H100" s="127" t="str">
        <f>'1. All Data'!R111</f>
        <v>Fully Achieved</v>
      </c>
      <c r="I100" s="98"/>
      <c r="J100" s="127" t="str">
        <f>'1. All Data'!V111</f>
        <v>Fully Achieved</v>
      </c>
    </row>
    <row r="101" spans="1:10" ht="99.75" customHeight="1">
      <c r="A101" s="96" t="str">
        <f>'1. All Data'!B112</f>
        <v>EHB 03</v>
      </c>
      <c r="B101" s="128" t="str">
        <f>'1. All Data'!C112</f>
        <v>Open Spaces Initiatives</v>
      </c>
      <c r="C101" s="129" t="str">
        <f>'1. All Data'!D112</f>
        <v>Enter at least 5 of our parks into the ‘It’s Your Neighbourhood Awards’ scheme and achieve a minimum of Bronze Award*</v>
      </c>
      <c r="D101" s="125" t="str">
        <f>'1. All Data'!H112</f>
        <v>Not Yet Due</v>
      </c>
      <c r="E101" s="98"/>
      <c r="F101" s="126" t="str">
        <f>'1. All Data'!M112</f>
        <v>Fully Achieved</v>
      </c>
      <c r="G101" s="98"/>
      <c r="H101" s="127" t="str">
        <f>'1. All Data'!R112</f>
        <v>Fully Achieved</v>
      </c>
      <c r="I101" s="98"/>
      <c r="J101" s="127" t="str">
        <f>'1. All Data'!V112</f>
        <v>Fully Achieved</v>
      </c>
    </row>
    <row r="102" spans="1:10" ht="99.75" customHeight="1">
      <c r="A102" s="96" t="str">
        <f>'1. All Data'!B113</f>
        <v>EHB 04</v>
      </c>
      <c r="B102" s="128" t="str">
        <f>'1. All Data'!C113</f>
        <v xml:space="preserve">Supporting Sports and Leisure Delivery Partners </v>
      </c>
      <c r="C102" s="129" t="str">
        <f>'1. All Data'!D113</f>
        <v xml:space="preserve">Investigate opportunities to establish and enhanced Play Day event in conjunction with Everyone Active* </v>
      </c>
      <c r="D102" s="125" t="str">
        <f>'1. All Data'!H113</f>
        <v>Deferred</v>
      </c>
      <c r="E102" s="97"/>
      <c r="F102" s="126" t="str">
        <f>'1. All Data'!M113</f>
        <v>Deferred</v>
      </c>
      <c r="G102" s="98"/>
      <c r="H102" s="127" t="str">
        <f>'1. All Data'!R113</f>
        <v>Deferred</v>
      </c>
      <c r="I102" s="98"/>
      <c r="J102" s="127" t="str">
        <f>'1. All Data'!V113</f>
        <v>Deferred</v>
      </c>
    </row>
    <row r="103" spans="1:10" ht="99.75" customHeight="1">
      <c r="A103" s="96" t="str">
        <f>'1. All Data'!B114</f>
        <v>EHB 05</v>
      </c>
      <c r="B103" s="128" t="str">
        <f>'1. All Data'!C114</f>
        <v>Supporting Sports and Leisure Delivery Partners</v>
      </c>
      <c r="C103" s="129" t="str">
        <f>'1. All Data'!D114</f>
        <v>Complete a Review of Health &amp; Activity Strategy and Delivery in the Borough</v>
      </c>
      <c r="D103" s="125" t="str">
        <f>'1. All Data'!H114</f>
        <v>On Track to be Achieved</v>
      </c>
      <c r="E103" s="97"/>
      <c r="F103" s="126" t="str">
        <f>'1. All Data'!M114</f>
        <v>On Track to be Achieved</v>
      </c>
      <c r="G103" s="98"/>
      <c r="H103" s="127" t="str">
        <f>'1. All Data'!R114</f>
        <v>Fully Achieved</v>
      </c>
      <c r="I103" s="98"/>
      <c r="J103" s="127" t="str">
        <f>'1. All Data'!V114</f>
        <v>Fully Achieved</v>
      </c>
    </row>
    <row r="104" spans="1:10" ht="99.75" customHeight="1">
      <c r="A104" s="96" t="str">
        <f>'1. All Data'!B115</f>
        <v>EHB 06</v>
      </c>
      <c r="B104" s="128" t="str">
        <f>'1. All Data'!C115</f>
        <v xml:space="preserve">Maintain Performance For Street Cleansing </v>
      </c>
      <c r="C104" s="129" t="str">
        <f>'1. All Data'!D115</f>
        <v>Litter
Detritus
Graffiti
Fly-posting
0%</v>
      </c>
      <c r="D104" s="125" t="str">
        <f>'1. All Data'!H115</f>
        <v>Not Yet Due</v>
      </c>
      <c r="E104" s="98"/>
      <c r="F104" s="126" t="str">
        <f>'1. All Data'!M115</f>
        <v>On Track to be Achieved</v>
      </c>
      <c r="G104" s="98"/>
      <c r="H104" s="127" t="str">
        <f>'1. All Data'!R115</f>
        <v>On Track to be Achieved</v>
      </c>
      <c r="I104" s="98"/>
      <c r="J104" s="127" t="str">
        <f>'1. All Data'!V115</f>
        <v>Fully Achieved</v>
      </c>
    </row>
    <row r="105" spans="1:10" ht="99.75" customHeight="1">
      <c r="A105" s="96" t="e">
        <f>'1. All Data'!#REF!</f>
        <v>#REF!</v>
      </c>
      <c r="B105" s="128" t="e">
        <f>'1. All Data'!#REF!</f>
        <v>#REF!</v>
      </c>
      <c r="C105" s="129" t="e">
        <f>'1. All Data'!#REF!</f>
        <v>#REF!</v>
      </c>
      <c r="D105" s="125" t="e">
        <f>'1. All Data'!#REF!</f>
        <v>#REF!</v>
      </c>
      <c r="E105" s="98"/>
      <c r="F105" s="126" t="e">
        <f>'1. All Data'!#REF!</f>
        <v>#REF!</v>
      </c>
      <c r="G105" s="98"/>
      <c r="H105" s="127" t="e">
        <f>'1. All Data'!#REF!</f>
        <v>#REF!</v>
      </c>
      <c r="I105" s="98"/>
      <c r="J105" s="127" t="e">
        <f>'1. All Data'!#REF!</f>
        <v>#REF!</v>
      </c>
    </row>
    <row r="106" spans="1:10" ht="99.75" customHeight="1">
      <c r="A106" s="96" t="e">
        <f>'1. All Data'!#REF!</f>
        <v>#REF!</v>
      </c>
      <c r="B106" s="128" t="e">
        <f>'1. All Data'!#REF!</f>
        <v>#REF!</v>
      </c>
      <c r="C106" s="129" t="e">
        <f>'1. All Data'!#REF!</f>
        <v>#REF!</v>
      </c>
      <c r="D106" s="125" t="e">
        <f>'1. All Data'!#REF!</f>
        <v>#REF!</v>
      </c>
      <c r="E106" s="98"/>
      <c r="F106" s="126" t="e">
        <f>'1. All Data'!#REF!</f>
        <v>#REF!</v>
      </c>
      <c r="G106" s="98"/>
      <c r="H106" s="127" t="e">
        <f>'1. All Data'!#REF!</f>
        <v>#REF!</v>
      </c>
      <c r="I106" s="98"/>
      <c r="J106" s="127" t="e">
        <f>'1. All Data'!#REF!</f>
        <v>#REF!</v>
      </c>
    </row>
    <row r="107" spans="1:10" ht="99.75" customHeight="1">
      <c r="A107" s="96" t="e">
        <f>'1. All Data'!#REF!</f>
        <v>#REF!</v>
      </c>
      <c r="B107" s="128" t="e">
        <f>'1. All Data'!#REF!</f>
        <v>#REF!</v>
      </c>
      <c r="C107" s="129" t="e">
        <f>'1. All Data'!#REF!</f>
        <v>#REF!</v>
      </c>
      <c r="D107" s="125" t="e">
        <f>'1. All Data'!#REF!</f>
        <v>#REF!</v>
      </c>
      <c r="E107" s="98"/>
      <c r="F107" s="126" t="e">
        <f>'1. All Data'!#REF!</f>
        <v>#REF!</v>
      </c>
      <c r="G107" s="98"/>
      <c r="H107" s="127" t="e">
        <f>'1. All Data'!#REF!</f>
        <v>#REF!</v>
      </c>
      <c r="I107" s="98"/>
      <c r="J107" s="127" t="e">
        <f>'1. All Data'!#REF!</f>
        <v>#REF!</v>
      </c>
    </row>
    <row r="108" spans="1:10" ht="99.75" customHeight="1">
      <c r="A108" s="96" t="e">
        <f>'1. All Data'!#REF!</f>
        <v>#REF!</v>
      </c>
      <c r="B108" s="128" t="e">
        <f>'1. All Data'!#REF!</f>
        <v>#REF!</v>
      </c>
      <c r="C108" s="129" t="e">
        <f>'1. All Data'!#REF!</f>
        <v>#REF!</v>
      </c>
      <c r="D108" s="125" t="e">
        <f>'1. All Data'!#REF!</f>
        <v>#REF!</v>
      </c>
      <c r="E108" s="98"/>
      <c r="F108" s="126" t="e">
        <f>'1. All Data'!#REF!</f>
        <v>#REF!</v>
      </c>
      <c r="G108" s="98"/>
      <c r="H108" s="127" t="e">
        <f>'1. All Data'!#REF!</f>
        <v>#REF!</v>
      </c>
      <c r="I108" s="98"/>
      <c r="J108" s="127" t="e">
        <f>'1. All Data'!#REF!</f>
        <v>#REF!</v>
      </c>
    </row>
    <row r="109" spans="1:10" ht="99.75" customHeight="1">
      <c r="A109" s="96" t="e">
        <f>'1. All Data'!#REF!</f>
        <v>#REF!</v>
      </c>
      <c r="B109" s="128" t="e">
        <f>'1. All Data'!#REF!</f>
        <v>#REF!</v>
      </c>
      <c r="C109" s="129" t="e">
        <f>'1. All Data'!#REF!</f>
        <v>#REF!</v>
      </c>
      <c r="D109" s="125" t="e">
        <f>'1. All Data'!#REF!</f>
        <v>#REF!</v>
      </c>
      <c r="E109" s="98"/>
      <c r="F109" s="126" t="e">
        <f>'1. All Data'!#REF!</f>
        <v>#REF!</v>
      </c>
      <c r="G109" s="98"/>
      <c r="H109" s="127" t="e">
        <f>'1. All Data'!#REF!</f>
        <v>#REF!</v>
      </c>
      <c r="I109" s="98"/>
      <c r="J109" s="127" t="e">
        <f>'1. All Data'!#REF!</f>
        <v>#REF!</v>
      </c>
    </row>
    <row r="110" spans="1:10" ht="99.75" customHeight="1">
      <c r="A110" s="96" t="e">
        <f>'1. All Data'!#REF!</f>
        <v>#REF!</v>
      </c>
      <c r="B110" s="128" t="e">
        <f>'1. All Data'!#REF!</f>
        <v>#REF!</v>
      </c>
      <c r="C110" s="129" t="e">
        <f>'1. All Data'!#REF!</f>
        <v>#REF!</v>
      </c>
      <c r="D110" s="125" t="e">
        <f>'1. All Data'!#REF!</f>
        <v>#REF!</v>
      </c>
      <c r="E110" s="97"/>
      <c r="F110" s="126" t="e">
        <f>'1. All Data'!#REF!</f>
        <v>#REF!</v>
      </c>
      <c r="G110" s="98"/>
      <c r="H110" s="127" t="e">
        <f>'1. All Data'!#REF!</f>
        <v>#REF!</v>
      </c>
      <c r="I110" s="105"/>
      <c r="J110" s="127" t="e">
        <f>'1. All Data'!#REF!</f>
        <v>#REF!</v>
      </c>
    </row>
    <row r="111" spans="1:10" s="99" customFormat="1">
      <c r="C111" s="123"/>
    </row>
    <row r="112" spans="1:10" s="99" customFormat="1">
      <c r="C112" s="123"/>
    </row>
    <row r="113" spans="3:3" s="99" customFormat="1">
      <c r="C113" s="123"/>
    </row>
    <row r="114" spans="3:3" s="99" customFormat="1">
      <c r="C114" s="123"/>
    </row>
    <row r="115" spans="3:3" s="99" customFormat="1">
      <c r="C115" s="123"/>
    </row>
    <row r="116" spans="3:3" s="99" customFormat="1">
      <c r="C116" s="123"/>
    </row>
    <row r="117" spans="3:3" s="99" customFormat="1">
      <c r="C117" s="123"/>
    </row>
    <row r="118" spans="3:3" s="99" customFormat="1">
      <c r="C118" s="123"/>
    </row>
    <row r="119" spans="3:3" s="99" customFormat="1">
      <c r="C119" s="123"/>
    </row>
    <row r="120" spans="3:3" s="99" customFormat="1">
      <c r="C120" s="123"/>
    </row>
    <row r="121" spans="3:3" s="99" customFormat="1">
      <c r="C121" s="123"/>
    </row>
    <row r="122" spans="3:3" s="99" customFormat="1">
      <c r="C122" s="123"/>
    </row>
    <row r="123" spans="3:3" s="99" customFormat="1">
      <c r="C123" s="123"/>
    </row>
    <row r="124" spans="3:3" s="99" customFormat="1">
      <c r="C124" s="123"/>
    </row>
    <row r="125" spans="3:3" s="99" customFormat="1">
      <c r="C125" s="123"/>
    </row>
    <row r="126" spans="3:3" s="99" customFormat="1">
      <c r="C126" s="123"/>
    </row>
    <row r="127" spans="3:3" s="99" customFormat="1">
      <c r="C127" s="123"/>
    </row>
    <row r="128" spans="3:3" s="99" customFormat="1">
      <c r="C128" s="123"/>
    </row>
    <row r="129" spans="3:3">
      <c r="C129" s="123"/>
    </row>
  </sheetData>
  <sheetProtection algorithmName="SHA-512" hashValue="L3arEyeHf5a4zH0743XXLpI0ht9EBVHJsTcbfqzSfi+t8XSRwTUfH5SDf9sA/hDEIUmXLfLCZX+h/Ga1164o9w==" saltValue="bqVGGwlDANYn+Etvvzyt3g==" spinCount="100000" sheet="1" objects="1" scenarios="1"/>
  <conditionalFormatting sqref="V82">
    <cfRule type="containsText" dxfId="3934" priority="4241" operator="containsText" text="Numerical Outturn Within 10% Tolerance">
      <formula>NOT(ISERROR(SEARCH("Numerical Outturn Within 10% Tolerance",V82)))</formula>
    </cfRule>
    <cfRule type="containsText" dxfId="3933" priority="4242" operator="containsText" text="Numerical Outturn Within 5% Tolerance">
      <formula>NOT(ISERROR(SEARCH("Numerical Outturn Within 5% Tolerance",V82)))</formula>
    </cfRule>
    <cfRule type="containsText" dxfId="3932" priority="4243" operator="containsText" text="Target Achieved / Exceeded">
      <formula>NOT(ISERROR(SEARCH("Target Achieved / Exceeded",V82)))</formula>
    </cfRule>
    <cfRule type="containsText" dxfId="3931" priority="4244" operator="containsText" text="Full Update Not Yet Available">
      <formula>NOT(ISERROR(SEARCH("Full Update Not Yet Available",V82)))</formula>
    </cfRule>
    <cfRule type="containsText" dxfId="3930" priority="4245" operator="containsText" text="Full Update Not Yet Available">
      <formula>NOT(ISERROR(SEARCH("Full Update Not Yet Available",V82)))</formula>
    </cfRule>
  </conditionalFormatting>
  <conditionalFormatting sqref="M82 R82">
    <cfRule type="containsText" dxfId="3929" priority="4223" operator="containsText" text="Deferred">
      <formula>NOT(ISERROR(SEARCH("Deferred",M82)))</formula>
    </cfRule>
  </conditionalFormatting>
  <conditionalFormatting sqref="G29 G42 G50 G54 G61 G69:G71 G74 G83 G86 G98 I42 I50 I61 I69:I71 I83 D3:D110 F3:F110 H3:H110 J3:J110">
    <cfRule type="containsText" dxfId="3928" priority="4218" operator="containsText" text="On track to be achieved">
      <formula>NOT(ISERROR(SEARCH("On track to be achieved",D3)))</formula>
    </cfRule>
    <cfRule type="containsText" dxfId="3927" priority="4219" operator="containsText" text="Deferred">
      <formula>NOT(ISERROR(SEARCH("Deferred",D3)))</formula>
    </cfRule>
    <cfRule type="containsText" dxfId="3926" priority="4220" operator="containsText" text="Deleted">
      <formula>NOT(ISERROR(SEARCH("Deleted",D3)))</formula>
    </cfRule>
    <cfRule type="containsText" dxfId="3925" priority="4221" operator="containsText" text="In Danger of Falling Behind Target">
      <formula>NOT(ISERROR(SEARCH("In Danger of Falling Behind Target",D3)))</formula>
    </cfRule>
    <cfRule type="containsText" dxfId="3924" priority="4222" operator="containsText" text="Not yet due">
      <formula>NOT(ISERROR(SEARCH("Not yet due",D3)))</formula>
    </cfRule>
    <cfRule type="containsText" dxfId="3923" priority="4224" operator="containsText" text="Update not Provided">
      <formula>NOT(ISERROR(SEARCH("Update not Provided",D3)))</formula>
    </cfRule>
    <cfRule type="containsText" dxfId="3922" priority="4225" operator="containsText" text="Not yet due">
      <formula>NOT(ISERROR(SEARCH("Not yet due",D3)))</formula>
    </cfRule>
    <cfRule type="containsText" dxfId="3921" priority="4226" operator="containsText" text="Completed Behind Schedule">
      <formula>NOT(ISERROR(SEARCH("Completed Behind Schedule",D3)))</formula>
    </cfRule>
    <cfRule type="containsText" dxfId="3920" priority="4227" operator="containsText" text="Off Target">
      <formula>NOT(ISERROR(SEARCH("Off Target",D3)))</formula>
    </cfRule>
    <cfRule type="containsText" dxfId="3919" priority="4228" operator="containsText" text="On Track to be Achieved">
      <formula>NOT(ISERROR(SEARCH("On Track to be Achieved",D3)))</formula>
    </cfRule>
    <cfRule type="containsText" dxfId="3918" priority="4229" operator="containsText" text="Fully Achieved">
      <formula>NOT(ISERROR(SEARCH("Fully Achieved",D3)))</formula>
    </cfRule>
    <cfRule type="containsText" dxfId="3917" priority="4230" operator="containsText" text="Not yet due">
      <formula>NOT(ISERROR(SEARCH("Not yet due",D3)))</formula>
    </cfRule>
    <cfRule type="containsText" dxfId="3916" priority="4231" operator="containsText" text="Not Yet Due">
      <formula>NOT(ISERROR(SEARCH("Not Yet Due",D3)))</formula>
    </cfRule>
    <cfRule type="containsText" dxfId="3915" priority="4232" operator="containsText" text="Deferred">
      <formula>NOT(ISERROR(SEARCH("Deferred",D3)))</formula>
    </cfRule>
    <cfRule type="containsText" dxfId="3914" priority="4233" operator="containsText" text="Deleted">
      <formula>NOT(ISERROR(SEARCH("Deleted",D3)))</formula>
    </cfRule>
    <cfRule type="containsText" dxfId="3913" priority="4234" operator="containsText" text="In Danger of Falling Behind Target">
      <formula>NOT(ISERROR(SEARCH("In Danger of Falling Behind Target",D3)))</formula>
    </cfRule>
    <cfRule type="containsText" dxfId="3912" priority="4235" operator="containsText" text="Not yet due">
      <formula>NOT(ISERROR(SEARCH("Not yet due",D3)))</formula>
    </cfRule>
    <cfRule type="containsText" dxfId="3911" priority="4236" operator="containsText" text="Completed Behind Schedule">
      <formula>NOT(ISERROR(SEARCH("Completed Behind Schedule",D3)))</formula>
    </cfRule>
    <cfRule type="containsText" dxfId="3910" priority="4237" operator="containsText" text="Off Target">
      <formula>NOT(ISERROR(SEARCH("Off Target",D3)))</formula>
    </cfRule>
    <cfRule type="containsText" dxfId="3909" priority="4238" operator="containsText" text="In Danger of Falling Behind Target">
      <formula>NOT(ISERROR(SEARCH("In Danger of Falling Behind Target",D3)))</formula>
    </cfRule>
    <cfRule type="containsText" dxfId="3908" priority="4239" operator="containsText" text="On Track to be Achieved">
      <formula>NOT(ISERROR(SEARCH("On Track to be Achieved",D3)))</formula>
    </cfRule>
    <cfRule type="containsText" dxfId="3907" priority="4240" operator="containsText" text="Fully Achieved">
      <formula>NOT(ISERROR(SEARCH("Fully Achieved",D3)))</formula>
    </cfRule>
    <cfRule type="containsText" dxfId="3906" priority="4246" operator="containsText" text="Update not Provided">
      <formula>NOT(ISERROR(SEARCH("Update not Provided",D3)))</formula>
    </cfRule>
    <cfRule type="containsText" dxfId="3905" priority="4247" operator="containsText" text="Not yet due">
      <formula>NOT(ISERROR(SEARCH("Not yet due",D3)))</formula>
    </cfRule>
    <cfRule type="containsText" dxfId="3904" priority="4248" operator="containsText" text="Completed Behind Schedule">
      <formula>NOT(ISERROR(SEARCH("Completed Behind Schedule",D3)))</formula>
    </cfRule>
    <cfRule type="containsText" dxfId="3903" priority="4249" operator="containsText" text="Off Target">
      <formula>NOT(ISERROR(SEARCH("Off Target",D3)))</formula>
    </cfRule>
    <cfRule type="containsText" dxfId="3902" priority="4250" operator="containsText" text="In Danger of Falling Behind Target">
      <formula>NOT(ISERROR(SEARCH("In Danger of Falling Behind Target",D3)))</formula>
    </cfRule>
    <cfRule type="containsText" dxfId="3901" priority="4251" operator="containsText" text="On Track to be Achieved">
      <formula>NOT(ISERROR(SEARCH("On Track to be Achieved",D3)))</formula>
    </cfRule>
    <cfRule type="containsText" dxfId="3900" priority="4252" operator="containsText" text="Fully Achieved">
      <formula>NOT(ISERROR(SEARCH("Fully Achieved",D3)))</formula>
    </cfRule>
    <cfRule type="containsText" dxfId="3899" priority="4253" operator="containsText" text="Fully Achieved">
      <formula>NOT(ISERROR(SEARCH("Fully Achieved",D3)))</formula>
    </cfRule>
    <cfRule type="containsText" dxfId="3898" priority="4254" operator="containsText" text="Fully Achieved">
      <formula>NOT(ISERROR(SEARCH("Fully Achieved",D3)))</formula>
    </cfRule>
    <cfRule type="containsText" dxfId="3897" priority="4255" operator="containsText" text="Deferred">
      <formula>NOT(ISERROR(SEARCH("Deferred",D3)))</formula>
    </cfRule>
    <cfRule type="containsText" dxfId="3896" priority="4256" operator="containsText" text="Deleted">
      <formula>NOT(ISERROR(SEARCH("Deleted",D3)))</formula>
    </cfRule>
    <cfRule type="containsText" dxfId="3895" priority="4257" operator="containsText" text="In Danger of Falling Behind Target">
      <formula>NOT(ISERROR(SEARCH("In Danger of Falling Behind Target",D3)))</formula>
    </cfRule>
    <cfRule type="containsText" dxfId="3894" priority="4258" operator="containsText" text="Not yet due">
      <formula>NOT(ISERROR(SEARCH("Not yet due",D3)))</formula>
    </cfRule>
    <cfRule type="containsText" dxfId="3893" priority="4259" operator="containsText" text="Update not Provided">
      <formula>NOT(ISERROR(SEARCH("Update not Provided",D3)))</formula>
    </cfRule>
  </conditionalFormatting>
  <conditionalFormatting sqref="Y4:Y5">
    <cfRule type="containsText" dxfId="3892" priority="4182" operator="containsText" text="On track to be achieved">
      <formula>NOT(ISERROR(SEARCH("On track to be achieved",Y4)))</formula>
    </cfRule>
    <cfRule type="containsText" dxfId="3891" priority="4183" operator="containsText" text="Deferred">
      <formula>NOT(ISERROR(SEARCH("Deferred",Y4)))</formula>
    </cfRule>
    <cfRule type="containsText" dxfId="3890" priority="4184" operator="containsText" text="Deleted">
      <formula>NOT(ISERROR(SEARCH("Deleted",Y4)))</formula>
    </cfRule>
    <cfRule type="containsText" dxfId="3889" priority="4185" operator="containsText" text="In Danger of Falling Behind Target">
      <formula>NOT(ISERROR(SEARCH("In Danger of Falling Behind Target",Y4)))</formula>
    </cfRule>
    <cfRule type="containsText" dxfId="3888" priority="4186" operator="containsText" text="Not yet due">
      <formula>NOT(ISERROR(SEARCH("Not yet due",Y4)))</formula>
    </cfRule>
    <cfRule type="containsText" dxfId="3887" priority="4187" operator="containsText" text="Update not Provided">
      <formula>NOT(ISERROR(SEARCH("Update not Provided",Y4)))</formula>
    </cfRule>
    <cfRule type="containsText" dxfId="3886" priority="4188" operator="containsText" text="Not yet due">
      <formula>NOT(ISERROR(SEARCH("Not yet due",Y4)))</formula>
    </cfRule>
    <cfRule type="containsText" dxfId="3885" priority="4189" operator="containsText" text="Completed Behind Schedule">
      <formula>NOT(ISERROR(SEARCH("Completed Behind Schedule",Y4)))</formula>
    </cfRule>
    <cfRule type="containsText" dxfId="3884" priority="4190" operator="containsText" text="Off Target">
      <formula>NOT(ISERROR(SEARCH("Off Target",Y4)))</formula>
    </cfRule>
    <cfRule type="containsText" dxfId="3883" priority="4191" operator="containsText" text="On Track to be Achieved">
      <formula>NOT(ISERROR(SEARCH("On Track to be Achieved",Y4)))</formula>
    </cfRule>
    <cfRule type="containsText" dxfId="3882" priority="4192" operator="containsText" text="Fully Achieved">
      <formula>NOT(ISERROR(SEARCH("Fully Achieved",Y4)))</formula>
    </cfRule>
    <cfRule type="containsText" dxfId="3881" priority="4193" operator="containsText" text="Not yet due">
      <formula>NOT(ISERROR(SEARCH("Not yet due",Y4)))</formula>
    </cfRule>
    <cfRule type="containsText" dxfId="3880" priority="4194" operator="containsText" text="Not Yet Due">
      <formula>NOT(ISERROR(SEARCH("Not Yet Due",Y4)))</formula>
    </cfRule>
    <cfRule type="containsText" dxfId="3879" priority="4195" operator="containsText" text="Deferred">
      <formula>NOT(ISERROR(SEARCH("Deferred",Y4)))</formula>
    </cfRule>
    <cfRule type="containsText" dxfId="3878" priority="4196" operator="containsText" text="Deleted">
      <formula>NOT(ISERROR(SEARCH("Deleted",Y4)))</formula>
    </cfRule>
    <cfRule type="containsText" dxfId="3877" priority="4197" operator="containsText" text="In Danger of Falling Behind Target">
      <formula>NOT(ISERROR(SEARCH("In Danger of Falling Behind Target",Y4)))</formula>
    </cfRule>
    <cfRule type="containsText" dxfId="3876" priority="4198" operator="containsText" text="Not yet due">
      <formula>NOT(ISERROR(SEARCH("Not yet due",Y4)))</formula>
    </cfRule>
    <cfRule type="containsText" dxfId="3875" priority="4199" operator="containsText" text="Completed Behind Schedule">
      <formula>NOT(ISERROR(SEARCH("Completed Behind Schedule",Y4)))</formula>
    </cfRule>
    <cfRule type="containsText" dxfId="3874" priority="4200" operator="containsText" text="Off Target">
      <formula>NOT(ISERROR(SEARCH("Off Target",Y4)))</formula>
    </cfRule>
    <cfRule type="containsText" dxfId="3873" priority="4201" operator="containsText" text="In Danger of Falling Behind Target">
      <formula>NOT(ISERROR(SEARCH("In Danger of Falling Behind Target",Y4)))</formula>
    </cfRule>
    <cfRule type="containsText" dxfId="3872" priority="4202" operator="containsText" text="On Track to be Achieved">
      <formula>NOT(ISERROR(SEARCH("On Track to be Achieved",Y4)))</formula>
    </cfRule>
    <cfRule type="containsText" dxfId="3871" priority="4203" operator="containsText" text="Fully Achieved">
      <formula>NOT(ISERROR(SEARCH("Fully Achieved",Y4)))</formula>
    </cfRule>
    <cfRule type="containsText" dxfId="3870" priority="4204" operator="containsText" text="Update not Provided">
      <formula>NOT(ISERROR(SEARCH("Update not Provided",Y4)))</formula>
    </cfRule>
    <cfRule type="containsText" dxfId="3869" priority="4205" operator="containsText" text="Not yet due">
      <formula>NOT(ISERROR(SEARCH("Not yet due",Y4)))</formula>
    </cfRule>
    <cfRule type="containsText" dxfId="3868" priority="4206" operator="containsText" text="Completed Behind Schedule">
      <formula>NOT(ISERROR(SEARCH("Completed Behind Schedule",Y4)))</formula>
    </cfRule>
    <cfRule type="containsText" dxfId="3867" priority="4207" operator="containsText" text="Off Target">
      <formula>NOT(ISERROR(SEARCH("Off Target",Y4)))</formula>
    </cfRule>
    <cfRule type="containsText" dxfId="3866" priority="4208" operator="containsText" text="In Danger of Falling Behind Target">
      <formula>NOT(ISERROR(SEARCH("In Danger of Falling Behind Target",Y4)))</formula>
    </cfRule>
    <cfRule type="containsText" dxfId="3865" priority="4209" operator="containsText" text="On Track to be Achieved">
      <formula>NOT(ISERROR(SEARCH("On Track to be Achieved",Y4)))</formula>
    </cfRule>
    <cfRule type="containsText" dxfId="3864" priority="4210" operator="containsText" text="Fully Achieved">
      <formula>NOT(ISERROR(SEARCH("Fully Achieved",Y4)))</formula>
    </cfRule>
    <cfRule type="containsText" dxfId="3863" priority="4211" operator="containsText" text="Fully Achieved">
      <formula>NOT(ISERROR(SEARCH("Fully Achieved",Y4)))</formula>
    </cfRule>
    <cfRule type="containsText" dxfId="3862" priority="4212" operator="containsText" text="Fully Achieved">
      <formula>NOT(ISERROR(SEARCH("Fully Achieved",Y4)))</formula>
    </cfRule>
    <cfRule type="containsText" dxfId="3861" priority="4213" operator="containsText" text="Deferred">
      <formula>NOT(ISERROR(SEARCH("Deferred",Y4)))</formula>
    </cfRule>
    <cfRule type="containsText" dxfId="3860" priority="4214" operator="containsText" text="Deleted">
      <formula>NOT(ISERROR(SEARCH("Deleted",Y4)))</formula>
    </cfRule>
    <cfRule type="containsText" dxfId="3859" priority="4215" operator="containsText" text="In Danger of Falling Behind Target">
      <formula>NOT(ISERROR(SEARCH("In Danger of Falling Behind Target",Y4)))</formula>
    </cfRule>
    <cfRule type="containsText" dxfId="3858" priority="4216" operator="containsText" text="Not yet due">
      <formula>NOT(ISERROR(SEARCH("Not yet due",Y4)))</formula>
    </cfRule>
    <cfRule type="containsText" dxfId="3857" priority="4217" operator="containsText" text="Update not Provided">
      <formula>NOT(ISERROR(SEARCH("Update not Provided",Y4)))</formula>
    </cfRule>
  </conditionalFormatting>
  <conditionalFormatting sqref="G42">
    <cfRule type="containsText" dxfId="3856" priority="4146" operator="containsText" text="On track to be achieved">
      <formula>NOT(ISERROR(SEARCH("On track to be achieved",G42)))</formula>
    </cfRule>
    <cfRule type="containsText" dxfId="3855" priority="4147" operator="containsText" text="Deferred">
      <formula>NOT(ISERROR(SEARCH("Deferred",G42)))</formula>
    </cfRule>
    <cfRule type="containsText" dxfId="3854" priority="4148" operator="containsText" text="Deleted">
      <formula>NOT(ISERROR(SEARCH("Deleted",G42)))</formula>
    </cfRule>
    <cfRule type="containsText" dxfId="3853" priority="4149" operator="containsText" text="In Danger of Falling Behind Target">
      <formula>NOT(ISERROR(SEARCH("In Danger of Falling Behind Target",G42)))</formula>
    </cfRule>
    <cfRule type="containsText" dxfId="3852" priority="4150" operator="containsText" text="Not yet due">
      <formula>NOT(ISERROR(SEARCH("Not yet due",G42)))</formula>
    </cfRule>
    <cfRule type="containsText" dxfId="3851" priority="4151" operator="containsText" text="Update not Provided">
      <formula>NOT(ISERROR(SEARCH("Update not Provided",G42)))</formula>
    </cfRule>
    <cfRule type="containsText" dxfId="3850" priority="4152" operator="containsText" text="Not yet due">
      <formula>NOT(ISERROR(SEARCH("Not yet due",G42)))</formula>
    </cfRule>
    <cfRule type="containsText" dxfId="3849" priority="4153" operator="containsText" text="Completed Behind Schedule">
      <formula>NOT(ISERROR(SEARCH("Completed Behind Schedule",G42)))</formula>
    </cfRule>
    <cfRule type="containsText" dxfId="3848" priority="4154" operator="containsText" text="Off Target">
      <formula>NOT(ISERROR(SEARCH("Off Target",G42)))</formula>
    </cfRule>
    <cfRule type="containsText" dxfId="3847" priority="4155" operator="containsText" text="On Track to be Achieved">
      <formula>NOT(ISERROR(SEARCH("On Track to be Achieved",G42)))</formula>
    </cfRule>
    <cfRule type="containsText" dxfId="3846" priority="4156" operator="containsText" text="Fully Achieved">
      <formula>NOT(ISERROR(SEARCH("Fully Achieved",G42)))</formula>
    </cfRule>
    <cfRule type="containsText" dxfId="3845" priority="4157" operator="containsText" text="Not yet due">
      <formula>NOT(ISERROR(SEARCH("Not yet due",G42)))</formula>
    </cfRule>
    <cfRule type="containsText" dxfId="3844" priority="4158" operator="containsText" text="Not Yet Due">
      <formula>NOT(ISERROR(SEARCH("Not Yet Due",G42)))</formula>
    </cfRule>
    <cfRule type="containsText" dxfId="3843" priority="4159" operator="containsText" text="Deferred">
      <formula>NOT(ISERROR(SEARCH("Deferred",G42)))</formula>
    </cfRule>
    <cfRule type="containsText" dxfId="3842" priority="4160" operator="containsText" text="Deleted">
      <formula>NOT(ISERROR(SEARCH("Deleted",G42)))</formula>
    </cfRule>
    <cfRule type="containsText" dxfId="3841" priority="4161" operator="containsText" text="In Danger of Falling Behind Target">
      <formula>NOT(ISERROR(SEARCH("In Danger of Falling Behind Target",G42)))</formula>
    </cfRule>
    <cfRule type="containsText" dxfId="3840" priority="4162" operator="containsText" text="Not yet due">
      <formula>NOT(ISERROR(SEARCH("Not yet due",G42)))</formula>
    </cfRule>
    <cfRule type="containsText" dxfId="3839" priority="4163" operator="containsText" text="Completed Behind Schedule">
      <formula>NOT(ISERROR(SEARCH("Completed Behind Schedule",G42)))</formula>
    </cfRule>
    <cfRule type="containsText" dxfId="3838" priority="4164" operator="containsText" text="Off Target">
      <formula>NOT(ISERROR(SEARCH("Off Target",G42)))</formula>
    </cfRule>
    <cfRule type="containsText" dxfId="3837" priority="4165" operator="containsText" text="In Danger of Falling Behind Target">
      <formula>NOT(ISERROR(SEARCH("In Danger of Falling Behind Target",G42)))</formula>
    </cfRule>
    <cfRule type="containsText" dxfId="3836" priority="4166" operator="containsText" text="On Track to be Achieved">
      <formula>NOT(ISERROR(SEARCH("On Track to be Achieved",G42)))</formula>
    </cfRule>
    <cfRule type="containsText" dxfId="3835" priority="4167" operator="containsText" text="Fully Achieved">
      <formula>NOT(ISERROR(SEARCH("Fully Achieved",G42)))</formula>
    </cfRule>
    <cfRule type="containsText" dxfId="3834" priority="4168" operator="containsText" text="Update not Provided">
      <formula>NOT(ISERROR(SEARCH("Update not Provided",G42)))</formula>
    </cfRule>
    <cfRule type="containsText" dxfId="3833" priority="4169" operator="containsText" text="Not yet due">
      <formula>NOT(ISERROR(SEARCH("Not yet due",G42)))</formula>
    </cfRule>
    <cfRule type="containsText" dxfId="3832" priority="4170" operator="containsText" text="Completed Behind Schedule">
      <formula>NOT(ISERROR(SEARCH("Completed Behind Schedule",G42)))</formula>
    </cfRule>
    <cfRule type="containsText" dxfId="3831" priority="4171" operator="containsText" text="Off Target">
      <formula>NOT(ISERROR(SEARCH("Off Target",G42)))</formula>
    </cfRule>
    <cfRule type="containsText" dxfId="3830" priority="4172" operator="containsText" text="In Danger of Falling Behind Target">
      <formula>NOT(ISERROR(SEARCH("In Danger of Falling Behind Target",G42)))</formula>
    </cfRule>
    <cfRule type="containsText" dxfId="3829" priority="4173" operator="containsText" text="On Track to be Achieved">
      <formula>NOT(ISERROR(SEARCH("On Track to be Achieved",G42)))</formula>
    </cfRule>
    <cfRule type="containsText" dxfId="3828" priority="4174" operator="containsText" text="Fully Achieved">
      <formula>NOT(ISERROR(SEARCH("Fully Achieved",G42)))</formula>
    </cfRule>
    <cfRule type="containsText" dxfId="3827" priority="4175" operator="containsText" text="Fully Achieved">
      <formula>NOT(ISERROR(SEARCH("Fully Achieved",G42)))</formula>
    </cfRule>
    <cfRule type="containsText" dxfId="3826" priority="4176" operator="containsText" text="Fully Achieved">
      <formula>NOT(ISERROR(SEARCH("Fully Achieved",G42)))</formula>
    </cfRule>
    <cfRule type="containsText" dxfId="3825" priority="4177" operator="containsText" text="Deferred">
      <formula>NOT(ISERROR(SEARCH("Deferred",G42)))</formula>
    </cfRule>
    <cfRule type="containsText" dxfId="3824" priority="4178" operator="containsText" text="Deleted">
      <formula>NOT(ISERROR(SEARCH("Deleted",G42)))</formula>
    </cfRule>
    <cfRule type="containsText" dxfId="3823" priority="4179" operator="containsText" text="In Danger of Falling Behind Target">
      <formula>NOT(ISERROR(SEARCH("In Danger of Falling Behind Target",G42)))</formula>
    </cfRule>
    <cfRule type="containsText" dxfId="3822" priority="4180" operator="containsText" text="Not yet due">
      <formula>NOT(ISERROR(SEARCH("Not yet due",G42)))</formula>
    </cfRule>
    <cfRule type="containsText" dxfId="3821" priority="4181" operator="containsText" text="Update not Provided">
      <formula>NOT(ISERROR(SEARCH("Update not Provided",G42)))</formula>
    </cfRule>
  </conditionalFormatting>
  <conditionalFormatting sqref="G50 G54">
    <cfRule type="containsText" dxfId="3820" priority="4110" operator="containsText" text="On track to be achieved">
      <formula>NOT(ISERROR(SEARCH("On track to be achieved",G50)))</formula>
    </cfRule>
    <cfRule type="containsText" dxfId="3819" priority="4111" operator="containsText" text="Deferred">
      <formula>NOT(ISERROR(SEARCH("Deferred",G50)))</formula>
    </cfRule>
    <cfRule type="containsText" dxfId="3818" priority="4112" operator="containsText" text="Deleted">
      <formula>NOT(ISERROR(SEARCH("Deleted",G50)))</formula>
    </cfRule>
    <cfRule type="containsText" dxfId="3817" priority="4113" operator="containsText" text="In Danger of Falling Behind Target">
      <formula>NOT(ISERROR(SEARCH("In Danger of Falling Behind Target",G50)))</formula>
    </cfRule>
    <cfRule type="containsText" dxfId="3816" priority="4114" operator="containsText" text="Not yet due">
      <formula>NOT(ISERROR(SEARCH("Not yet due",G50)))</formula>
    </cfRule>
    <cfRule type="containsText" dxfId="3815" priority="4115" operator="containsText" text="Update not Provided">
      <formula>NOT(ISERROR(SEARCH("Update not Provided",G50)))</formula>
    </cfRule>
    <cfRule type="containsText" dxfId="3814" priority="4116" operator="containsText" text="Not yet due">
      <formula>NOT(ISERROR(SEARCH("Not yet due",G50)))</formula>
    </cfRule>
    <cfRule type="containsText" dxfId="3813" priority="4117" operator="containsText" text="Completed Behind Schedule">
      <formula>NOT(ISERROR(SEARCH("Completed Behind Schedule",G50)))</formula>
    </cfRule>
    <cfRule type="containsText" dxfId="3812" priority="4118" operator="containsText" text="Off Target">
      <formula>NOT(ISERROR(SEARCH("Off Target",G50)))</formula>
    </cfRule>
    <cfRule type="containsText" dxfId="3811" priority="4119" operator="containsText" text="On Track to be Achieved">
      <formula>NOT(ISERROR(SEARCH("On Track to be Achieved",G50)))</formula>
    </cfRule>
    <cfRule type="containsText" dxfId="3810" priority="4120" operator="containsText" text="Fully Achieved">
      <formula>NOT(ISERROR(SEARCH("Fully Achieved",G50)))</formula>
    </cfRule>
    <cfRule type="containsText" dxfId="3809" priority="4121" operator="containsText" text="Not yet due">
      <formula>NOT(ISERROR(SEARCH("Not yet due",G50)))</formula>
    </cfRule>
    <cfRule type="containsText" dxfId="3808" priority="4122" operator="containsText" text="Not Yet Due">
      <formula>NOT(ISERROR(SEARCH("Not Yet Due",G50)))</formula>
    </cfRule>
    <cfRule type="containsText" dxfId="3807" priority="4123" operator="containsText" text="Deferred">
      <formula>NOT(ISERROR(SEARCH("Deferred",G50)))</formula>
    </cfRule>
    <cfRule type="containsText" dxfId="3806" priority="4124" operator="containsText" text="Deleted">
      <formula>NOT(ISERROR(SEARCH("Deleted",G50)))</formula>
    </cfRule>
    <cfRule type="containsText" dxfId="3805" priority="4125" operator="containsText" text="In Danger of Falling Behind Target">
      <formula>NOT(ISERROR(SEARCH("In Danger of Falling Behind Target",G50)))</formula>
    </cfRule>
    <cfRule type="containsText" dxfId="3804" priority="4126" operator="containsText" text="Not yet due">
      <formula>NOT(ISERROR(SEARCH("Not yet due",G50)))</formula>
    </cfRule>
    <cfRule type="containsText" dxfId="3803" priority="4127" operator="containsText" text="Completed Behind Schedule">
      <formula>NOT(ISERROR(SEARCH("Completed Behind Schedule",G50)))</formula>
    </cfRule>
    <cfRule type="containsText" dxfId="3802" priority="4128" operator="containsText" text="Off Target">
      <formula>NOT(ISERROR(SEARCH("Off Target",G50)))</formula>
    </cfRule>
    <cfRule type="containsText" dxfId="3801" priority="4129" operator="containsText" text="In Danger of Falling Behind Target">
      <formula>NOT(ISERROR(SEARCH("In Danger of Falling Behind Target",G50)))</formula>
    </cfRule>
    <cfRule type="containsText" dxfId="3800" priority="4130" operator="containsText" text="On Track to be Achieved">
      <formula>NOT(ISERROR(SEARCH("On Track to be Achieved",G50)))</formula>
    </cfRule>
    <cfRule type="containsText" dxfId="3799" priority="4131" operator="containsText" text="Fully Achieved">
      <formula>NOT(ISERROR(SEARCH("Fully Achieved",G50)))</formula>
    </cfRule>
    <cfRule type="containsText" dxfId="3798" priority="4132" operator="containsText" text="Update not Provided">
      <formula>NOT(ISERROR(SEARCH("Update not Provided",G50)))</formula>
    </cfRule>
    <cfRule type="containsText" dxfId="3797" priority="4133" operator="containsText" text="Not yet due">
      <formula>NOT(ISERROR(SEARCH("Not yet due",G50)))</formula>
    </cfRule>
    <cfRule type="containsText" dxfId="3796" priority="4134" operator="containsText" text="Completed Behind Schedule">
      <formula>NOT(ISERROR(SEARCH("Completed Behind Schedule",G50)))</formula>
    </cfRule>
    <cfRule type="containsText" dxfId="3795" priority="4135" operator="containsText" text="Off Target">
      <formula>NOT(ISERROR(SEARCH("Off Target",G50)))</formula>
    </cfRule>
    <cfRule type="containsText" dxfId="3794" priority="4136" operator="containsText" text="In Danger of Falling Behind Target">
      <formula>NOT(ISERROR(SEARCH("In Danger of Falling Behind Target",G50)))</formula>
    </cfRule>
    <cfRule type="containsText" dxfId="3793" priority="4137" operator="containsText" text="On Track to be Achieved">
      <formula>NOT(ISERROR(SEARCH("On Track to be Achieved",G50)))</formula>
    </cfRule>
    <cfRule type="containsText" dxfId="3792" priority="4138" operator="containsText" text="Fully Achieved">
      <formula>NOT(ISERROR(SEARCH("Fully Achieved",G50)))</formula>
    </cfRule>
    <cfRule type="containsText" dxfId="3791" priority="4139" operator="containsText" text="Fully Achieved">
      <formula>NOT(ISERROR(SEARCH("Fully Achieved",G50)))</formula>
    </cfRule>
    <cfRule type="containsText" dxfId="3790" priority="4140" operator="containsText" text="Fully Achieved">
      <formula>NOT(ISERROR(SEARCH("Fully Achieved",G50)))</formula>
    </cfRule>
    <cfRule type="containsText" dxfId="3789" priority="4141" operator="containsText" text="Deferred">
      <formula>NOT(ISERROR(SEARCH("Deferred",G50)))</formula>
    </cfRule>
    <cfRule type="containsText" dxfId="3788" priority="4142" operator="containsText" text="Deleted">
      <formula>NOT(ISERROR(SEARCH("Deleted",G50)))</formula>
    </cfRule>
    <cfRule type="containsText" dxfId="3787" priority="4143" operator="containsText" text="In Danger of Falling Behind Target">
      <formula>NOT(ISERROR(SEARCH("In Danger of Falling Behind Target",G50)))</formula>
    </cfRule>
    <cfRule type="containsText" dxfId="3786" priority="4144" operator="containsText" text="Not yet due">
      <formula>NOT(ISERROR(SEARCH("Not yet due",G50)))</formula>
    </cfRule>
    <cfRule type="containsText" dxfId="3785" priority="4145" operator="containsText" text="Update not Provided">
      <formula>NOT(ISERROR(SEARCH("Update not Provided",G50)))</formula>
    </cfRule>
  </conditionalFormatting>
  <conditionalFormatting sqref="G61">
    <cfRule type="containsText" dxfId="3784" priority="4074" operator="containsText" text="On track to be achieved">
      <formula>NOT(ISERROR(SEARCH("On track to be achieved",G61)))</formula>
    </cfRule>
    <cfRule type="containsText" dxfId="3783" priority="4075" operator="containsText" text="Deferred">
      <formula>NOT(ISERROR(SEARCH("Deferred",G61)))</formula>
    </cfRule>
    <cfRule type="containsText" dxfId="3782" priority="4076" operator="containsText" text="Deleted">
      <formula>NOT(ISERROR(SEARCH("Deleted",G61)))</formula>
    </cfRule>
    <cfRule type="containsText" dxfId="3781" priority="4077" operator="containsText" text="In Danger of Falling Behind Target">
      <formula>NOT(ISERROR(SEARCH("In Danger of Falling Behind Target",G61)))</formula>
    </cfRule>
    <cfRule type="containsText" dxfId="3780" priority="4078" operator="containsText" text="Not yet due">
      <formula>NOT(ISERROR(SEARCH("Not yet due",G61)))</formula>
    </cfRule>
    <cfRule type="containsText" dxfId="3779" priority="4079" operator="containsText" text="Update not Provided">
      <formula>NOT(ISERROR(SEARCH("Update not Provided",G61)))</formula>
    </cfRule>
    <cfRule type="containsText" dxfId="3778" priority="4080" operator="containsText" text="Not yet due">
      <formula>NOT(ISERROR(SEARCH("Not yet due",G61)))</formula>
    </cfRule>
    <cfRule type="containsText" dxfId="3777" priority="4081" operator="containsText" text="Completed Behind Schedule">
      <formula>NOT(ISERROR(SEARCH("Completed Behind Schedule",G61)))</formula>
    </cfRule>
    <cfRule type="containsText" dxfId="3776" priority="4082" operator="containsText" text="Off Target">
      <formula>NOT(ISERROR(SEARCH("Off Target",G61)))</formula>
    </cfRule>
    <cfRule type="containsText" dxfId="3775" priority="4083" operator="containsText" text="On Track to be Achieved">
      <formula>NOT(ISERROR(SEARCH("On Track to be Achieved",G61)))</formula>
    </cfRule>
    <cfRule type="containsText" dxfId="3774" priority="4084" operator="containsText" text="Fully Achieved">
      <formula>NOT(ISERROR(SEARCH("Fully Achieved",G61)))</formula>
    </cfRule>
    <cfRule type="containsText" dxfId="3773" priority="4085" operator="containsText" text="Not yet due">
      <formula>NOT(ISERROR(SEARCH("Not yet due",G61)))</formula>
    </cfRule>
    <cfRule type="containsText" dxfId="3772" priority="4086" operator="containsText" text="Not Yet Due">
      <formula>NOT(ISERROR(SEARCH("Not Yet Due",G61)))</formula>
    </cfRule>
    <cfRule type="containsText" dxfId="3771" priority="4087" operator="containsText" text="Deferred">
      <formula>NOT(ISERROR(SEARCH("Deferred",G61)))</formula>
    </cfRule>
    <cfRule type="containsText" dxfId="3770" priority="4088" operator="containsText" text="Deleted">
      <formula>NOT(ISERROR(SEARCH("Deleted",G61)))</formula>
    </cfRule>
    <cfRule type="containsText" dxfId="3769" priority="4089" operator="containsText" text="In Danger of Falling Behind Target">
      <formula>NOT(ISERROR(SEARCH("In Danger of Falling Behind Target",G61)))</formula>
    </cfRule>
    <cfRule type="containsText" dxfId="3768" priority="4090" operator="containsText" text="Not yet due">
      <formula>NOT(ISERROR(SEARCH("Not yet due",G61)))</formula>
    </cfRule>
    <cfRule type="containsText" dxfId="3767" priority="4091" operator="containsText" text="Completed Behind Schedule">
      <formula>NOT(ISERROR(SEARCH("Completed Behind Schedule",G61)))</formula>
    </cfRule>
    <cfRule type="containsText" dxfId="3766" priority="4092" operator="containsText" text="Off Target">
      <formula>NOT(ISERROR(SEARCH("Off Target",G61)))</formula>
    </cfRule>
    <cfRule type="containsText" dxfId="3765" priority="4093" operator="containsText" text="In Danger of Falling Behind Target">
      <formula>NOT(ISERROR(SEARCH("In Danger of Falling Behind Target",G61)))</formula>
    </cfRule>
    <cfRule type="containsText" dxfId="3764" priority="4094" operator="containsText" text="On Track to be Achieved">
      <formula>NOT(ISERROR(SEARCH("On Track to be Achieved",G61)))</formula>
    </cfRule>
    <cfRule type="containsText" dxfId="3763" priority="4095" operator="containsText" text="Fully Achieved">
      <formula>NOT(ISERROR(SEARCH("Fully Achieved",G61)))</formula>
    </cfRule>
    <cfRule type="containsText" dxfId="3762" priority="4096" operator="containsText" text="Update not Provided">
      <formula>NOT(ISERROR(SEARCH("Update not Provided",G61)))</formula>
    </cfRule>
    <cfRule type="containsText" dxfId="3761" priority="4097" operator="containsText" text="Not yet due">
      <formula>NOT(ISERROR(SEARCH("Not yet due",G61)))</formula>
    </cfRule>
    <cfRule type="containsText" dxfId="3760" priority="4098" operator="containsText" text="Completed Behind Schedule">
      <formula>NOT(ISERROR(SEARCH("Completed Behind Schedule",G61)))</formula>
    </cfRule>
    <cfRule type="containsText" dxfId="3759" priority="4099" operator="containsText" text="Off Target">
      <formula>NOT(ISERROR(SEARCH("Off Target",G61)))</formula>
    </cfRule>
    <cfRule type="containsText" dxfId="3758" priority="4100" operator="containsText" text="In Danger of Falling Behind Target">
      <formula>NOT(ISERROR(SEARCH("In Danger of Falling Behind Target",G61)))</formula>
    </cfRule>
    <cfRule type="containsText" dxfId="3757" priority="4101" operator="containsText" text="On Track to be Achieved">
      <formula>NOT(ISERROR(SEARCH("On Track to be Achieved",G61)))</formula>
    </cfRule>
    <cfRule type="containsText" dxfId="3756" priority="4102" operator="containsText" text="Fully Achieved">
      <formula>NOT(ISERROR(SEARCH("Fully Achieved",G61)))</formula>
    </cfRule>
    <cfRule type="containsText" dxfId="3755" priority="4103" operator="containsText" text="Fully Achieved">
      <formula>NOT(ISERROR(SEARCH("Fully Achieved",G61)))</formula>
    </cfRule>
    <cfRule type="containsText" dxfId="3754" priority="4104" operator="containsText" text="Fully Achieved">
      <formula>NOT(ISERROR(SEARCH("Fully Achieved",G61)))</formula>
    </cfRule>
    <cfRule type="containsText" dxfId="3753" priority="4105" operator="containsText" text="Deferred">
      <formula>NOT(ISERROR(SEARCH("Deferred",G61)))</formula>
    </cfRule>
    <cfRule type="containsText" dxfId="3752" priority="4106" operator="containsText" text="Deleted">
      <formula>NOT(ISERROR(SEARCH("Deleted",G61)))</formula>
    </cfRule>
    <cfRule type="containsText" dxfId="3751" priority="4107" operator="containsText" text="In Danger of Falling Behind Target">
      <formula>NOT(ISERROR(SEARCH("In Danger of Falling Behind Target",G61)))</formula>
    </cfRule>
    <cfRule type="containsText" dxfId="3750" priority="4108" operator="containsText" text="Not yet due">
      <formula>NOT(ISERROR(SEARCH("Not yet due",G61)))</formula>
    </cfRule>
    <cfRule type="containsText" dxfId="3749" priority="4109" operator="containsText" text="Update not Provided">
      <formula>NOT(ISERROR(SEARCH("Update not Provided",G61)))</formula>
    </cfRule>
  </conditionalFormatting>
  <conditionalFormatting sqref="G69:G71">
    <cfRule type="containsText" dxfId="3748" priority="4038" operator="containsText" text="On track to be achieved">
      <formula>NOT(ISERROR(SEARCH("On track to be achieved",G69)))</formula>
    </cfRule>
    <cfRule type="containsText" dxfId="3747" priority="4039" operator="containsText" text="Deferred">
      <formula>NOT(ISERROR(SEARCH("Deferred",G69)))</formula>
    </cfRule>
    <cfRule type="containsText" dxfId="3746" priority="4040" operator="containsText" text="Deleted">
      <formula>NOT(ISERROR(SEARCH("Deleted",G69)))</formula>
    </cfRule>
    <cfRule type="containsText" dxfId="3745" priority="4041" operator="containsText" text="In Danger of Falling Behind Target">
      <formula>NOT(ISERROR(SEARCH("In Danger of Falling Behind Target",G69)))</formula>
    </cfRule>
    <cfRule type="containsText" dxfId="3744" priority="4042" operator="containsText" text="Not yet due">
      <formula>NOT(ISERROR(SEARCH("Not yet due",G69)))</formula>
    </cfRule>
    <cfRule type="containsText" dxfId="3743" priority="4043" operator="containsText" text="Update not Provided">
      <formula>NOT(ISERROR(SEARCH("Update not Provided",G69)))</formula>
    </cfRule>
    <cfRule type="containsText" dxfId="3742" priority="4044" operator="containsText" text="Not yet due">
      <formula>NOT(ISERROR(SEARCH("Not yet due",G69)))</formula>
    </cfRule>
    <cfRule type="containsText" dxfId="3741" priority="4045" operator="containsText" text="Completed Behind Schedule">
      <formula>NOT(ISERROR(SEARCH("Completed Behind Schedule",G69)))</formula>
    </cfRule>
    <cfRule type="containsText" dxfId="3740" priority="4046" operator="containsText" text="Off Target">
      <formula>NOT(ISERROR(SEARCH("Off Target",G69)))</formula>
    </cfRule>
    <cfRule type="containsText" dxfId="3739" priority="4047" operator="containsText" text="On Track to be Achieved">
      <formula>NOT(ISERROR(SEARCH("On Track to be Achieved",G69)))</formula>
    </cfRule>
    <cfRule type="containsText" dxfId="3738" priority="4048" operator="containsText" text="Fully Achieved">
      <formula>NOT(ISERROR(SEARCH("Fully Achieved",G69)))</formula>
    </cfRule>
    <cfRule type="containsText" dxfId="3737" priority="4049" operator="containsText" text="Not yet due">
      <formula>NOT(ISERROR(SEARCH("Not yet due",G69)))</formula>
    </cfRule>
    <cfRule type="containsText" dxfId="3736" priority="4050" operator="containsText" text="Not Yet Due">
      <formula>NOT(ISERROR(SEARCH("Not Yet Due",G69)))</formula>
    </cfRule>
    <cfRule type="containsText" dxfId="3735" priority="4051" operator="containsText" text="Deferred">
      <formula>NOT(ISERROR(SEARCH("Deferred",G69)))</formula>
    </cfRule>
    <cfRule type="containsText" dxfId="3734" priority="4052" operator="containsText" text="Deleted">
      <formula>NOT(ISERROR(SEARCH("Deleted",G69)))</formula>
    </cfRule>
    <cfRule type="containsText" dxfId="3733" priority="4053" operator="containsText" text="In Danger of Falling Behind Target">
      <formula>NOT(ISERROR(SEARCH("In Danger of Falling Behind Target",G69)))</formula>
    </cfRule>
    <cfRule type="containsText" dxfId="3732" priority="4054" operator="containsText" text="Not yet due">
      <formula>NOT(ISERROR(SEARCH("Not yet due",G69)))</formula>
    </cfRule>
    <cfRule type="containsText" dxfId="3731" priority="4055" operator="containsText" text="Completed Behind Schedule">
      <formula>NOT(ISERROR(SEARCH("Completed Behind Schedule",G69)))</formula>
    </cfRule>
    <cfRule type="containsText" dxfId="3730" priority="4056" operator="containsText" text="Off Target">
      <formula>NOT(ISERROR(SEARCH("Off Target",G69)))</formula>
    </cfRule>
    <cfRule type="containsText" dxfId="3729" priority="4057" operator="containsText" text="In Danger of Falling Behind Target">
      <formula>NOT(ISERROR(SEARCH("In Danger of Falling Behind Target",G69)))</formula>
    </cfRule>
    <cfRule type="containsText" dxfId="3728" priority="4058" operator="containsText" text="On Track to be Achieved">
      <formula>NOT(ISERROR(SEARCH("On Track to be Achieved",G69)))</formula>
    </cfRule>
    <cfRule type="containsText" dxfId="3727" priority="4059" operator="containsText" text="Fully Achieved">
      <formula>NOT(ISERROR(SEARCH("Fully Achieved",G69)))</formula>
    </cfRule>
    <cfRule type="containsText" dxfId="3726" priority="4060" operator="containsText" text="Update not Provided">
      <formula>NOT(ISERROR(SEARCH("Update not Provided",G69)))</formula>
    </cfRule>
    <cfRule type="containsText" dxfId="3725" priority="4061" operator="containsText" text="Not yet due">
      <formula>NOT(ISERROR(SEARCH("Not yet due",G69)))</formula>
    </cfRule>
    <cfRule type="containsText" dxfId="3724" priority="4062" operator="containsText" text="Completed Behind Schedule">
      <formula>NOT(ISERROR(SEARCH("Completed Behind Schedule",G69)))</formula>
    </cfRule>
    <cfRule type="containsText" dxfId="3723" priority="4063" operator="containsText" text="Off Target">
      <formula>NOT(ISERROR(SEARCH("Off Target",G69)))</formula>
    </cfRule>
    <cfRule type="containsText" dxfId="3722" priority="4064" operator="containsText" text="In Danger of Falling Behind Target">
      <formula>NOT(ISERROR(SEARCH("In Danger of Falling Behind Target",G69)))</formula>
    </cfRule>
    <cfRule type="containsText" dxfId="3721" priority="4065" operator="containsText" text="On Track to be Achieved">
      <formula>NOT(ISERROR(SEARCH("On Track to be Achieved",G69)))</formula>
    </cfRule>
    <cfRule type="containsText" dxfId="3720" priority="4066" operator="containsText" text="Fully Achieved">
      <formula>NOT(ISERROR(SEARCH("Fully Achieved",G69)))</formula>
    </cfRule>
    <cfRule type="containsText" dxfId="3719" priority="4067" operator="containsText" text="Fully Achieved">
      <formula>NOT(ISERROR(SEARCH("Fully Achieved",G69)))</formula>
    </cfRule>
    <cfRule type="containsText" dxfId="3718" priority="4068" operator="containsText" text="Fully Achieved">
      <formula>NOT(ISERROR(SEARCH("Fully Achieved",G69)))</formula>
    </cfRule>
    <cfRule type="containsText" dxfId="3717" priority="4069" operator="containsText" text="Deferred">
      <formula>NOT(ISERROR(SEARCH("Deferred",G69)))</formula>
    </cfRule>
    <cfRule type="containsText" dxfId="3716" priority="4070" operator="containsText" text="Deleted">
      <formula>NOT(ISERROR(SEARCH("Deleted",G69)))</formula>
    </cfRule>
    <cfRule type="containsText" dxfId="3715" priority="4071" operator="containsText" text="In Danger of Falling Behind Target">
      <formula>NOT(ISERROR(SEARCH("In Danger of Falling Behind Target",G69)))</formula>
    </cfRule>
    <cfRule type="containsText" dxfId="3714" priority="4072" operator="containsText" text="Not yet due">
      <formula>NOT(ISERROR(SEARCH("Not yet due",G69)))</formula>
    </cfRule>
    <cfRule type="containsText" dxfId="3713" priority="4073" operator="containsText" text="Update not Provided">
      <formula>NOT(ISERROR(SEARCH("Update not Provided",G69)))</formula>
    </cfRule>
  </conditionalFormatting>
  <conditionalFormatting sqref="G74">
    <cfRule type="containsText" dxfId="3712" priority="4002" operator="containsText" text="On track to be achieved">
      <formula>NOT(ISERROR(SEARCH("On track to be achieved",G74)))</formula>
    </cfRule>
    <cfRule type="containsText" dxfId="3711" priority="4003" operator="containsText" text="Deferred">
      <formula>NOT(ISERROR(SEARCH("Deferred",G74)))</formula>
    </cfRule>
    <cfRule type="containsText" dxfId="3710" priority="4004" operator="containsText" text="Deleted">
      <formula>NOT(ISERROR(SEARCH("Deleted",G74)))</formula>
    </cfRule>
    <cfRule type="containsText" dxfId="3709" priority="4005" operator="containsText" text="In Danger of Falling Behind Target">
      <formula>NOT(ISERROR(SEARCH("In Danger of Falling Behind Target",G74)))</formula>
    </cfRule>
    <cfRule type="containsText" dxfId="3708" priority="4006" operator="containsText" text="Not yet due">
      <formula>NOT(ISERROR(SEARCH("Not yet due",G74)))</formula>
    </cfRule>
    <cfRule type="containsText" dxfId="3707" priority="4007" operator="containsText" text="Update not Provided">
      <formula>NOT(ISERROR(SEARCH("Update not Provided",G74)))</formula>
    </cfRule>
    <cfRule type="containsText" dxfId="3706" priority="4008" operator="containsText" text="Not yet due">
      <formula>NOT(ISERROR(SEARCH("Not yet due",G74)))</formula>
    </cfRule>
    <cfRule type="containsText" dxfId="3705" priority="4009" operator="containsText" text="Completed Behind Schedule">
      <formula>NOT(ISERROR(SEARCH("Completed Behind Schedule",G74)))</formula>
    </cfRule>
    <cfRule type="containsText" dxfId="3704" priority="4010" operator="containsText" text="Off Target">
      <formula>NOT(ISERROR(SEARCH("Off Target",G74)))</formula>
    </cfRule>
    <cfRule type="containsText" dxfId="3703" priority="4011" operator="containsText" text="On Track to be Achieved">
      <formula>NOT(ISERROR(SEARCH("On Track to be Achieved",G74)))</formula>
    </cfRule>
    <cfRule type="containsText" dxfId="3702" priority="4012" operator="containsText" text="Fully Achieved">
      <formula>NOT(ISERROR(SEARCH("Fully Achieved",G74)))</formula>
    </cfRule>
    <cfRule type="containsText" dxfId="3701" priority="4013" operator="containsText" text="Not yet due">
      <formula>NOT(ISERROR(SEARCH("Not yet due",G74)))</formula>
    </cfRule>
    <cfRule type="containsText" dxfId="3700" priority="4014" operator="containsText" text="Not Yet Due">
      <formula>NOT(ISERROR(SEARCH("Not Yet Due",G74)))</formula>
    </cfRule>
    <cfRule type="containsText" dxfId="3699" priority="4015" operator="containsText" text="Deferred">
      <formula>NOT(ISERROR(SEARCH("Deferred",G74)))</formula>
    </cfRule>
    <cfRule type="containsText" dxfId="3698" priority="4016" operator="containsText" text="Deleted">
      <formula>NOT(ISERROR(SEARCH("Deleted",G74)))</formula>
    </cfRule>
    <cfRule type="containsText" dxfId="3697" priority="4017" operator="containsText" text="In Danger of Falling Behind Target">
      <formula>NOT(ISERROR(SEARCH("In Danger of Falling Behind Target",G74)))</formula>
    </cfRule>
    <cfRule type="containsText" dxfId="3696" priority="4018" operator="containsText" text="Not yet due">
      <formula>NOT(ISERROR(SEARCH("Not yet due",G74)))</formula>
    </cfRule>
    <cfRule type="containsText" dxfId="3695" priority="4019" operator="containsText" text="Completed Behind Schedule">
      <formula>NOT(ISERROR(SEARCH("Completed Behind Schedule",G74)))</formula>
    </cfRule>
    <cfRule type="containsText" dxfId="3694" priority="4020" operator="containsText" text="Off Target">
      <formula>NOT(ISERROR(SEARCH("Off Target",G74)))</formula>
    </cfRule>
    <cfRule type="containsText" dxfId="3693" priority="4021" operator="containsText" text="In Danger of Falling Behind Target">
      <formula>NOT(ISERROR(SEARCH("In Danger of Falling Behind Target",G74)))</formula>
    </cfRule>
    <cfRule type="containsText" dxfId="3692" priority="4022" operator="containsText" text="On Track to be Achieved">
      <formula>NOT(ISERROR(SEARCH("On Track to be Achieved",G74)))</formula>
    </cfRule>
    <cfRule type="containsText" dxfId="3691" priority="4023" operator="containsText" text="Fully Achieved">
      <formula>NOT(ISERROR(SEARCH("Fully Achieved",G74)))</formula>
    </cfRule>
    <cfRule type="containsText" dxfId="3690" priority="4024" operator="containsText" text="Update not Provided">
      <formula>NOT(ISERROR(SEARCH("Update not Provided",G74)))</formula>
    </cfRule>
    <cfRule type="containsText" dxfId="3689" priority="4025" operator="containsText" text="Not yet due">
      <formula>NOT(ISERROR(SEARCH("Not yet due",G74)))</formula>
    </cfRule>
    <cfRule type="containsText" dxfId="3688" priority="4026" operator="containsText" text="Completed Behind Schedule">
      <formula>NOT(ISERROR(SEARCH("Completed Behind Schedule",G74)))</formula>
    </cfRule>
    <cfRule type="containsText" dxfId="3687" priority="4027" operator="containsText" text="Off Target">
      <formula>NOT(ISERROR(SEARCH("Off Target",G74)))</formula>
    </cfRule>
    <cfRule type="containsText" dxfId="3686" priority="4028" operator="containsText" text="In Danger of Falling Behind Target">
      <formula>NOT(ISERROR(SEARCH("In Danger of Falling Behind Target",G74)))</formula>
    </cfRule>
    <cfRule type="containsText" dxfId="3685" priority="4029" operator="containsText" text="On Track to be Achieved">
      <formula>NOT(ISERROR(SEARCH("On Track to be Achieved",G74)))</formula>
    </cfRule>
    <cfRule type="containsText" dxfId="3684" priority="4030" operator="containsText" text="Fully Achieved">
      <formula>NOT(ISERROR(SEARCH("Fully Achieved",G74)))</formula>
    </cfRule>
    <cfRule type="containsText" dxfId="3683" priority="4031" operator="containsText" text="Fully Achieved">
      <formula>NOT(ISERROR(SEARCH("Fully Achieved",G74)))</formula>
    </cfRule>
    <cfRule type="containsText" dxfId="3682" priority="4032" operator="containsText" text="Fully Achieved">
      <formula>NOT(ISERROR(SEARCH("Fully Achieved",G74)))</formula>
    </cfRule>
    <cfRule type="containsText" dxfId="3681" priority="4033" operator="containsText" text="Deferred">
      <formula>NOT(ISERROR(SEARCH("Deferred",G74)))</formula>
    </cfRule>
    <cfRule type="containsText" dxfId="3680" priority="4034" operator="containsText" text="Deleted">
      <formula>NOT(ISERROR(SEARCH("Deleted",G74)))</formula>
    </cfRule>
    <cfRule type="containsText" dxfId="3679" priority="4035" operator="containsText" text="In Danger of Falling Behind Target">
      <formula>NOT(ISERROR(SEARCH("In Danger of Falling Behind Target",G74)))</formula>
    </cfRule>
    <cfRule type="containsText" dxfId="3678" priority="4036" operator="containsText" text="Not yet due">
      <formula>NOT(ISERROR(SEARCH("Not yet due",G74)))</formula>
    </cfRule>
    <cfRule type="containsText" dxfId="3677" priority="4037" operator="containsText" text="Update not Provided">
      <formula>NOT(ISERROR(SEARCH("Update not Provided",G74)))</formula>
    </cfRule>
  </conditionalFormatting>
  <conditionalFormatting sqref="G83">
    <cfRule type="containsText" dxfId="3676" priority="3966" operator="containsText" text="On track to be achieved">
      <formula>NOT(ISERROR(SEARCH("On track to be achieved",G83)))</formula>
    </cfRule>
    <cfRule type="containsText" dxfId="3675" priority="3967" operator="containsText" text="Deferred">
      <formula>NOT(ISERROR(SEARCH("Deferred",G83)))</formula>
    </cfRule>
    <cfRule type="containsText" dxfId="3674" priority="3968" operator="containsText" text="Deleted">
      <formula>NOT(ISERROR(SEARCH("Deleted",G83)))</formula>
    </cfRule>
    <cfRule type="containsText" dxfId="3673" priority="3969" operator="containsText" text="In Danger of Falling Behind Target">
      <formula>NOT(ISERROR(SEARCH("In Danger of Falling Behind Target",G83)))</formula>
    </cfRule>
    <cfRule type="containsText" dxfId="3672" priority="3970" operator="containsText" text="Not yet due">
      <formula>NOT(ISERROR(SEARCH("Not yet due",G83)))</formula>
    </cfRule>
    <cfRule type="containsText" dxfId="3671" priority="3971" operator="containsText" text="Update not Provided">
      <formula>NOT(ISERROR(SEARCH("Update not Provided",G83)))</formula>
    </cfRule>
    <cfRule type="containsText" dxfId="3670" priority="3972" operator="containsText" text="Not yet due">
      <formula>NOT(ISERROR(SEARCH("Not yet due",G83)))</formula>
    </cfRule>
    <cfRule type="containsText" dxfId="3669" priority="3973" operator="containsText" text="Completed Behind Schedule">
      <formula>NOT(ISERROR(SEARCH("Completed Behind Schedule",G83)))</formula>
    </cfRule>
    <cfRule type="containsText" dxfId="3668" priority="3974" operator="containsText" text="Off Target">
      <formula>NOT(ISERROR(SEARCH("Off Target",G83)))</formula>
    </cfRule>
    <cfRule type="containsText" dxfId="3667" priority="3975" operator="containsText" text="On Track to be Achieved">
      <formula>NOT(ISERROR(SEARCH("On Track to be Achieved",G83)))</formula>
    </cfRule>
    <cfRule type="containsText" dxfId="3666" priority="3976" operator="containsText" text="Fully Achieved">
      <formula>NOT(ISERROR(SEARCH("Fully Achieved",G83)))</formula>
    </cfRule>
    <cfRule type="containsText" dxfId="3665" priority="3977" operator="containsText" text="Not yet due">
      <formula>NOT(ISERROR(SEARCH("Not yet due",G83)))</formula>
    </cfRule>
    <cfRule type="containsText" dxfId="3664" priority="3978" operator="containsText" text="Not Yet Due">
      <formula>NOT(ISERROR(SEARCH("Not Yet Due",G83)))</formula>
    </cfRule>
    <cfRule type="containsText" dxfId="3663" priority="3979" operator="containsText" text="Deferred">
      <formula>NOT(ISERROR(SEARCH("Deferred",G83)))</formula>
    </cfRule>
    <cfRule type="containsText" dxfId="3662" priority="3980" operator="containsText" text="Deleted">
      <formula>NOT(ISERROR(SEARCH("Deleted",G83)))</formula>
    </cfRule>
    <cfRule type="containsText" dxfId="3661" priority="3981" operator="containsText" text="In Danger of Falling Behind Target">
      <formula>NOT(ISERROR(SEARCH("In Danger of Falling Behind Target",G83)))</formula>
    </cfRule>
    <cfRule type="containsText" dxfId="3660" priority="3982" operator="containsText" text="Not yet due">
      <formula>NOT(ISERROR(SEARCH("Not yet due",G83)))</formula>
    </cfRule>
    <cfRule type="containsText" dxfId="3659" priority="3983" operator="containsText" text="Completed Behind Schedule">
      <formula>NOT(ISERROR(SEARCH("Completed Behind Schedule",G83)))</formula>
    </cfRule>
    <cfRule type="containsText" dxfId="3658" priority="3984" operator="containsText" text="Off Target">
      <formula>NOT(ISERROR(SEARCH("Off Target",G83)))</formula>
    </cfRule>
    <cfRule type="containsText" dxfId="3657" priority="3985" operator="containsText" text="In Danger of Falling Behind Target">
      <formula>NOT(ISERROR(SEARCH("In Danger of Falling Behind Target",G83)))</formula>
    </cfRule>
    <cfRule type="containsText" dxfId="3656" priority="3986" operator="containsText" text="On Track to be Achieved">
      <formula>NOT(ISERROR(SEARCH("On Track to be Achieved",G83)))</formula>
    </cfRule>
    <cfRule type="containsText" dxfId="3655" priority="3987" operator="containsText" text="Fully Achieved">
      <formula>NOT(ISERROR(SEARCH("Fully Achieved",G83)))</formula>
    </cfRule>
    <cfRule type="containsText" dxfId="3654" priority="3988" operator="containsText" text="Update not Provided">
      <formula>NOT(ISERROR(SEARCH("Update not Provided",G83)))</formula>
    </cfRule>
    <cfRule type="containsText" dxfId="3653" priority="3989" operator="containsText" text="Not yet due">
      <formula>NOT(ISERROR(SEARCH("Not yet due",G83)))</formula>
    </cfRule>
    <cfRule type="containsText" dxfId="3652" priority="3990" operator="containsText" text="Completed Behind Schedule">
      <formula>NOT(ISERROR(SEARCH("Completed Behind Schedule",G83)))</formula>
    </cfRule>
    <cfRule type="containsText" dxfId="3651" priority="3991" operator="containsText" text="Off Target">
      <formula>NOT(ISERROR(SEARCH("Off Target",G83)))</formula>
    </cfRule>
    <cfRule type="containsText" dxfId="3650" priority="3992" operator="containsText" text="In Danger of Falling Behind Target">
      <formula>NOT(ISERROR(SEARCH("In Danger of Falling Behind Target",G83)))</formula>
    </cfRule>
    <cfRule type="containsText" dxfId="3649" priority="3993" operator="containsText" text="On Track to be Achieved">
      <formula>NOT(ISERROR(SEARCH("On Track to be Achieved",G83)))</formula>
    </cfRule>
    <cfRule type="containsText" dxfId="3648" priority="3994" operator="containsText" text="Fully Achieved">
      <formula>NOT(ISERROR(SEARCH("Fully Achieved",G83)))</formula>
    </cfRule>
    <cfRule type="containsText" dxfId="3647" priority="3995" operator="containsText" text="Fully Achieved">
      <formula>NOT(ISERROR(SEARCH("Fully Achieved",G83)))</formula>
    </cfRule>
    <cfRule type="containsText" dxfId="3646" priority="3996" operator="containsText" text="Fully Achieved">
      <formula>NOT(ISERROR(SEARCH("Fully Achieved",G83)))</formula>
    </cfRule>
    <cfRule type="containsText" dxfId="3645" priority="3997" operator="containsText" text="Deferred">
      <formula>NOT(ISERROR(SEARCH("Deferred",G83)))</formula>
    </cfRule>
    <cfRule type="containsText" dxfId="3644" priority="3998" operator="containsText" text="Deleted">
      <formula>NOT(ISERROR(SEARCH("Deleted",G83)))</formula>
    </cfRule>
    <cfRule type="containsText" dxfId="3643" priority="3999" operator="containsText" text="In Danger of Falling Behind Target">
      <formula>NOT(ISERROR(SEARCH("In Danger of Falling Behind Target",G83)))</formula>
    </cfRule>
    <cfRule type="containsText" dxfId="3642" priority="4000" operator="containsText" text="Not yet due">
      <formula>NOT(ISERROR(SEARCH("Not yet due",G83)))</formula>
    </cfRule>
    <cfRule type="containsText" dxfId="3641" priority="4001" operator="containsText" text="Update not Provided">
      <formula>NOT(ISERROR(SEARCH("Update not Provided",G83)))</formula>
    </cfRule>
  </conditionalFormatting>
  <conditionalFormatting sqref="G86">
    <cfRule type="containsText" dxfId="3640" priority="3930" operator="containsText" text="On track to be achieved">
      <formula>NOT(ISERROR(SEARCH("On track to be achieved",G86)))</formula>
    </cfRule>
    <cfRule type="containsText" dxfId="3639" priority="3931" operator="containsText" text="Deferred">
      <formula>NOT(ISERROR(SEARCH("Deferred",G86)))</formula>
    </cfRule>
    <cfRule type="containsText" dxfId="3638" priority="3932" operator="containsText" text="Deleted">
      <formula>NOT(ISERROR(SEARCH("Deleted",G86)))</formula>
    </cfRule>
    <cfRule type="containsText" dxfId="3637" priority="3933" operator="containsText" text="In Danger of Falling Behind Target">
      <formula>NOT(ISERROR(SEARCH("In Danger of Falling Behind Target",G86)))</formula>
    </cfRule>
    <cfRule type="containsText" dxfId="3636" priority="3934" operator="containsText" text="Not yet due">
      <formula>NOT(ISERROR(SEARCH("Not yet due",G86)))</formula>
    </cfRule>
    <cfRule type="containsText" dxfId="3635" priority="3935" operator="containsText" text="Update not Provided">
      <formula>NOT(ISERROR(SEARCH("Update not Provided",G86)))</formula>
    </cfRule>
    <cfRule type="containsText" dxfId="3634" priority="3936" operator="containsText" text="Not yet due">
      <formula>NOT(ISERROR(SEARCH("Not yet due",G86)))</formula>
    </cfRule>
    <cfRule type="containsText" dxfId="3633" priority="3937" operator="containsText" text="Completed Behind Schedule">
      <formula>NOT(ISERROR(SEARCH("Completed Behind Schedule",G86)))</formula>
    </cfRule>
    <cfRule type="containsText" dxfId="3632" priority="3938" operator="containsText" text="Off Target">
      <formula>NOT(ISERROR(SEARCH("Off Target",G86)))</formula>
    </cfRule>
    <cfRule type="containsText" dxfId="3631" priority="3939" operator="containsText" text="On Track to be Achieved">
      <formula>NOT(ISERROR(SEARCH("On Track to be Achieved",G86)))</formula>
    </cfRule>
    <cfRule type="containsText" dxfId="3630" priority="3940" operator="containsText" text="Fully Achieved">
      <formula>NOT(ISERROR(SEARCH("Fully Achieved",G86)))</formula>
    </cfRule>
    <cfRule type="containsText" dxfId="3629" priority="3941" operator="containsText" text="Not yet due">
      <formula>NOT(ISERROR(SEARCH("Not yet due",G86)))</formula>
    </cfRule>
    <cfRule type="containsText" dxfId="3628" priority="3942" operator="containsText" text="Not Yet Due">
      <formula>NOT(ISERROR(SEARCH("Not Yet Due",G86)))</formula>
    </cfRule>
    <cfRule type="containsText" dxfId="3627" priority="3943" operator="containsText" text="Deferred">
      <formula>NOT(ISERROR(SEARCH("Deferred",G86)))</formula>
    </cfRule>
    <cfRule type="containsText" dxfId="3626" priority="3944" operator="containsText" text="Deleted">
      <formula>NOT(ISERROR(SEARCH("Deleted",G86)))</formula>
    </cfRule>
    <cfRule type="containsText" dxfId="3625" priority="3945" operator="containsText" text="In Danger of Falling Behind Target">
      <formula>NOT(ISERROR(SEARCH("In Danger of Falling Behind Target",G86)))</formula>
    </cfRule>
    <cfRule type="containsText" dxfId="3624" priority="3946" operator="containsText" text="Not yet due">
      <formula>NOT(ISERROR(SEARCH("Not yet due",G86)))</formula>
    </cfRule>
    <cfRule type="containsText" dxfId="3623" priority="3947" operator="containsText" text="Completed Behind Schedule">
      <formula>NOT(ISERROR(SEARCH("Completed Behind Schedule",G86)))</formula>
    </cfRule>
    <cfRule type="containsText" dxfId="3622" priority="3948" operator="containsText" text="Off Target">
      <formula>NOT(ISERROR(SEARCH("Off Target",G86)))</formula>
    </cfRule>
    <cfRule type="containsText" dxfId="3621" priority="3949" operator="containsText" text="In Danger of Falling Behind Target">
      <formula>NOT(ISERROR(SEARCH("In Danger of Falling Behind Target",G86)))</formula>
    </cfRule>
    <cfRule type="containsText" dxfId="3620" priority="3950" operator="containsText" text="On Track to be Achieved">
      <formula>NOT(ISERROR(SEARCH("On Track to be Achieved",G86)))</formula>
    </cfRule>
    <cfRule type="containsText" dxfId="3619" priority="3951" operator="containsText" text="Fully Achieved">
      <formula>NOT(ISERROR(SEARCH("Fully Achieved",G86)))</formula>
    </cfRule>
    <cfRule type="containsText" dxfId="3618" priority="3952" operator="containsText" text="Update not Provided">
      <formula>NOT(ISERROR(SEARCH("Update not Provided",G86)))</formula>
    </cfRule>
    <cfRule type="containsText" dxfId="3617" priority="3953" operator="containsText" text="Not yet due">
      <formula>NOT(ISERROR(SEARCH("Not yet due",G86)))</formula>
    </cfRule>
    <cfRule type="containsText" dxfId="3616" priority="3954" operator="containsText" text="Completed Behind Schedule">
      <formula>NOT(ISERROR(SEARCH("Completed Behind Schedule",G86)))</formula>
    </cfRule>
    <cfRule type="containsText" dxfId="3615" priority="3955" operator="containsText" text="Off Target">
      <formula>NOT(ISERROR(SEARCH("Off Target",G86)))</formula>
    </cfRule>
    <cfRule type="containsText" dxfId="3614" priority="3956" operator="containsText" text="In Danger of Falling Behind Target">
      <formula>NOT(ISERROR(SEARCH("In Danger of Falling Behind Target",G86)))</formula>
    </cfRule>
    <cfRule type="containsText" dxfId="3613" priority="3957" operator="containsText" text="On Track to be Achieved">
      <formula>NOT(ISERROR(SEARCH("On Track to be Achieved",G86)))</formula>
    </cfRule>
    <cfRule type="containsText" dxfId="3612" priority="3958" operator="containsText" text="Fully Achieved">
      <formula>NOT(ISERROR(SEARCH("Fully Achieved",G86)))</formula>
    </cfRule>
    <cfRule type="containsText" dxfId="3611" priority="3959" operator="containsText" text="Fully Achieved">
      <formula>NOT(ISERROR(SEARCH("Fully Achieved",G86)))</formula>
    </cfRule>
    <cfRule type="containsText" dxfId="3610" priority="3960" operator="containsText" text="Fully Achieved">
      <formula>NOT(ISERROR(SEARCH("Fully Achieved",G86)))</formula>
    </cfRule>
    <cfRule type="containsText" dxfId="3609" priority="3961" operator="containsText" text="Deferred">
      <formula>NOT(ISERROR(SEARCH("Deferred",G86)))</formula>
    </cfRule>
    <cfRule type="containsText" dxfId="3608" priority="3962" operator="containsText" text="Deleted">
      <formula>NOT(ISERROR(SEARCH("Deleted",G86)))</formula>
    </cfRule>
    <cfRule type="containsText" dxfId="3607" priority="3963" operator="containsText" text="In Danger of Falling Behind Target">
      <formula>NOT(ISERROR(SEARCH("In Danger of Falling Behind Target",G86)))</formula>
    </cfRule>
    <cfRule type="containsText" dxfId="3606" priority="3964" operator="containsText" text="Not yet due">
      <formula>NOT(ISERROR(SEARCH("Not yet due",G86)))</formula>
    </cfRule>
    <cfRule type="containsText" dxfId="3605" priority="3965" operator="containsText" text="Update not Provided">
      <formula>NOT(ISERROR(SEARCH("Update not Provided",G86)))</formula>
    </cfRule>
  </conditionalFormatting>
  <conditionalFormatting sqref="G98">
    <cfRule type="containsText" dxfId="3604" priority="3894" operator="containsText" text="On track to be achieved">
      <formula>NOT(ISERROR(SEARCH("On track to be achieved",G98)))</formula>
    </cfRule>
    <cfRule type="containsText" dxfId="3603" priority="3895" operator="containsText" text="Deferred">
      <formula>NOT(ISERROR(SEARCH("Deferred",G98)))</formula>
    </cfRule>
    <cfRule type="containsText" dxfId="3602" priority="3896" operator="containsText" text="Deleted">
      <formula>NOT(ISERROR(SEARCH("Deleted",G98)))</formula>
    </cfRule>
    <cfRule type="containsText" dxfId="3601" priority="3897" operator="containsText" text="In Danger of Falling Behind Target">
      <formula>NOT(ISERROR(SEARCH("In Danger of Falling Behind Target",G98)))</formula>
    </cfRule>
    <cfRule type="containsText" dxfId="3600" priority="3898" operator="containsText" text="Not yet due">
      <formula>NOT(ISERROR(SEARCH("Not yet due",G98)))</formula>
    </cfRule>
    <cfRule type="containsText" dxfId="3599" priority="3899" operator="containsText" text="Update not Provided">
      <formula>NOT(ISERROR(SEARCH("Update not Provided",G98)))</formula>
    </cfRule>
    <cfRule type="containsText" dxfId="3598" priority="3900" operator="containsText" text="Not yet due">
      <formula>NOT(ISERROR(SEARCH("Not yet due",G98)))</formula>
    </cfRule>
    <cfRule type="containsText" dxfId="3597" priority="3901" operator="containsText" text="Completed Behind Schedule">
      <formula>NOT(ISERROR(SEARCH("Completed Behind Schedule",G98)))</formula>
    </cfRule>
    <cfRule type="containsText" dxfId="3596" priority="3902" operator="containsText" text="Off Target">
      <formula>NOT(ISERROR(SEARCH("Off Target",G98)))</formula>
    </cfRule>
    <cfRule type="containsText" dxfId="3595" priority="3903" operator="containsText" text="On Track to be Achieved">
      <formula>NOT(ISERROR(SEARCH("On Track to be Achieved",G98)))</formula>
    </cfRule>
    <cfRule type="containsText" dxfId="3594" priority="3904" operator="containsText" text="Fully Achieved">
      <formula>NOT(ISERROR(SEARCH("Fully Achieved",G98)))</formula>
    </cfRule>
    <cfRule type="containsText" dxfId="3593" priority="3905" operator="containsText" text="Not yet due">
      <formula>NOT(ISERROR(SEARCH("Not yet due",G98)))</formula>
    </cfRule>
    <cfRule type="containsText" dxfId="3592" priority="3906" operator="containsText" text="Not Yet Due">
      <formula>NOT(ISERROR(SEARCH("Not Yet Due",G98)))</formula>
    </cfRule>
    <cfRule type="containsText" dxfId="3591" priority="3907" operator="containsText" text="Deferred">
      <formula>NOT(ISERROR(SEARCH("Deferred",G98)))</formula>
    </cfRule>
    <cfRule type="containsText" dxfId="3590" priority="3908" operator="containsText" text="Deleted">
      <formula>NOT(ISERROR(SEARCH("Deleted",G98)))</formula>
    </cfRule>
    <cfRule type="containsText" dxfId="3589" priority="3909" operator="containsText" text="In Danger of Falling Behind Target">
      <formula>NOT(ISERROR(SEARCH("In Danger of Falling Behind Target",G98)))</formula>
    </cfRule>
    <cfRule type="containsText" dxfId="3588" priority="3910" operator="containsText" text="Not yet due">
      <formula>NOT(ISERROR(SEARCH("Not yet due",G98)))</formula>
    </cfRule>
    <cfRule type="containsText" dxfId="3587" priority="3911" operator="containsText" text="Completed Behind Schedule">
      <formula>NOT(ISERROR(SEARCH("Completed Behind Schedule",G98)))</formula>
    </cfRule>
    <cfRule type="containsText" dxfId="3586" priority="3912" operator="containsText" text="Off Target">
      <formula>NOT(ISERROR(SEARCH("Off Target",G98)))</formula>
    </cfRule>
    <cfRule type="containsText" dxfId="3585" priority="3913" operator="containsText" text="In Danger of Falling Behind Target">
      <formula>NOT(ISERROR(SEARCH("In Danger of Falling Behind Target",G98)))</formula>
    </cfRule>
    <cfRule type="containsText" dxfId="3584" priority="3914" operator="containsText" text="On Track to be Achieved">
      <formula>NOT(ISERROR(SEARCH("On Track to be Achieved",G98)))</formula>
    </cfRule>
    <cfRule type="containsText" dxfId="3583" priority="3915" operator="containsText" text="Fully Achieved">
      <formula>NOT(ISERROR(SEARCH("Fully Achieved",G98)))</formula>
    </cfRule>
    <cfRule type="containsText" dxfId="3582" priority="3916" operator="containsText" text="Update not Provided">
      <formula>NOT(ISERROR(SEARCH("Update not Provided",G98)))</formula>
    </cfRule>
    <cfRule type="containsText" dxfId="3581" priority="3917" operator="containsText" text="Not yet due">
      <formula>NOT(ISERROR(SEARCH("Not yet due",G98)))</formula>
    </cfRule>
    <cfRule type="containsText" dxfId="3580" priority="3918" operator="containsText" text="Completed Behind Schedule">
      <formula>NOT(ISERROR(SEARCH("Completed Behind Schedule",G98)))</formula>
    </cfRule>
    <cfRule type="containsText" dxfId="3579" priority="3919" operator="containsText" text="Off Target">
      <formula>NOT(ISERROR(SEARCH("Off Target",G98)))</formula>
    </cfRule>
    <cfRule type="containsText" dxfId="3578" priority="3920" operator="containsText" text="In Danger of Falling Behind Target">
      <formula>NOT(ISERROR(SEARCH("In Danger of Falling Behind Target",G98)))</formula>
    </cfRule>
    <cfRule type="containsText" dxfId="3577" priority="3921" operator="containsText" text="On Track to be Achieved">
      <formula>NOT(ISERROR(SEARCH("On Track to be Achieved",G98)))</formula>
    </cfRule>
    <cfRule type="containsText" dxfId="3576" priority="3922" operator="containsText" text="Fully Achieved">
      <formula>NOT(ISERROR(SEARCH("Fully Achieved",G98)))</formula>
    </cfRule>
    <cfRule type="containsText" dxfId="3575" priority="3923" operator="containsText" text="Fully Achieved">
      <formula>NOT(ISERROR(SEARCH("Fully Achieved",G98)))</formula>
    </cfRule>
    <cfRule type="containsText" dxfId="3574" priority="3924" operator="containsText" text="Fully Achieved">
      <formula>NOT(ISERROR(SEARCH("Fully Achieved",G98)))</formula>
    </cfRule>
    <cfRule type="containsText" dxfId="3573" priority="3925" operator="containsText" text="Deferred">
      <formula>NOT(ISERROR(SEARCH("Deferred",G98)))</formula>
    </cfRule>
    <cfRule type="containsText" dxfId="3572" priority="3926" operator="containsText" text="Deleted">
      <formula>NOT(ISERROR(SEARCH("Deleted",G98)))</formula>
    </cfRule>
    <cfRule type="containsText" dxfId="3571" priority="3927" operator="containsText" text="In Danger of Falling Behind Target">
      <formula>NOT(ISERROR(SEARCH("In Danger of Falling Behind Target",G98)))</formula>
    </cfRule>
    <cfRule type="containsText" dxfId="3570" priority="3928" operator="containsText" text="Not yet due">
      <formula>NOT(ISERROR(SEARCH("Not yet due",G98)))</formula>
    </cfRule>
    <cfRule type="containsText" dxfId="3569" priority="3929" operator="containsText" text="Update not Provided">
      <formula>NOT(ISERROR(SEARCH("Update not Provided",G98)))</formula>
    </cfRule>
  </conditionalFormatting>
  <conditionalFormatting sqref="J1:J1048576">
    <cfRule type="containsText" dxfId="3568" priority="3892" operator="containsText" text="numerical outturn within 5% tolerance">
      <formula>NOT(ISERROR(SEARCH("numerical outturn within 5% tolerance",J1)))</formula>
    </cfRule>
    <cfRule type="containsText" dxfId="3567" priority="3893" operator="containsText" text="Target Partially Met">
      <formula>NOT(ISERROR(SEARCH("Target Partially Met",J1)))</formula>
    </cfRule>
  </conditionalFormatting>
  <conditionalFormatting sqref="I42">
    <cfRule type="containsText" dxfId="3566" priority="3856" operator="containsText" text="On track to be achieved">
      <formula>NOT(ISERROR(SEARCH("On track to be achieved",I42)))</formula>
    </cfRule>
    <cfRule type="containsText" dxfId="3565" priority="3857" operator="containsText" text="Deferred">
      <formula>NOT(ISERROR(SEARCH("Deferred",I42)))</formula>
    </cfRule>
    <cfRule type="containsText" dxfId="3564" priority="3858" operator="containsText" text="Deleted">
      <formula>NOT(ISERROR(SEARCH("Deleted",I42)))</formula>
    </cfRule>
    <cfRule type="containsText" dxfId="3563" priority="3859" operator="containsText" text="In Danger of Falling Behind Target">
      <formula>NOT(ISERROR(SEARCH("In Danger of Falling Behind Target",I42)))</formula>
    </cfRule>
    <cfRule type="containsText" dxfId="3562" priority="3860" operator="containsText" text="Not yet due">
      <formula>NOT(ISERROR(SEARCH("Not yet due",I42)))</formula>
    </cfRule>
    <cfRule type="containsText" dxfId="3561" priority="3861" operator="containsText" text="Update not Provided">
      <formula>NOT(ISERROR(SEARCH("Update not Provided",I42)))</formula>
    </cfRule>
    <cfRule type="containsText" dxfId="3560" priority="3862" operator="containsText" text="Not yet due">
      <formula>NOT(ISERROR(SEARCH("Not yet due",I42)))</formula>
    </cfRule>
    <cfRule type="containsText" dxfId="3559" priority="3863" operator="containsText" text="Completed Behind Schedule">
      <formula>NOT(ISERROR(SEARCH("Completed Behind Schedule",I42)))</formula>
    </cfRule>
    <cfRule type="containsText" dxfId="3558" priority="3864" operator="containsText" text="Off Target">
      <formula>NOT(ISERROR(SEARCH("Off Target",I42)))</formula>
    </cfRule>
    <cfRule type="containsText" dxfId="3557" priority="3865" operator="containsText" text="On Track to be Achieved">
      <formula>NOT(ISERROR(SEARCH("On Track to be Achieved",I42)))</formula>
    </cfRule>
    <cfRule type="containsText" dxfId="3556" priority="3866" operator="containsText" text="Fully Achieved">
      <formula>NOT(ISERROR(SEARCH("Fully Achieved",I42)))</formula>
    </cfRule>
    <cfRule type="containsText" dxfId="3555" priority="3867" operator="containsText" text="Not yet due">
      <formula>NOT(ISERROR(SEARCH("Not yet due",I42)))</formula>
    </cfRule>
    <cfRule type="containsText" dxfId="3554" priority="3868" operator="containsText" text="Not Yet Due">
      <formula>NOT(ISERROR(SEARCH("Not Yet Due",I42)))</formula>
    </cfRule>
    <cfRule type="containsText" dxfId="3553" priority="3869" operator="containsText" text="Deferred">
      <formula>NOT(ISERROR(SEARCH("Deferred",I42)))</formula>
    </cfRule>
    <cfRule type="containsText" dxfId="3552" priority="3870" operator="containsText" text="Deleted">
      <formula>NOT(ISERROR(SEARCH("Deleted",I42)))</formula>
    </cfRule>
    <cfRule type="containsText" dxfId="3551" priority="3871" operator="containsText" text="In Danger of Falling Behind Target">
      <formula>NOT(ISERROR(SEARCH("In Danger of Falling Behind Target",I42)))</formula>
    </cfRule>
    <cfRule type="containsText" dxfId="3550" priority="3872" operator="containsText" text="Not yet due">
      <formula>NOT(ISERROR(SEARCH("Not yet due",I42)))</formula>
    </cfRule>
    <cfRule type="containsText" dxfId="3549" priority="3873" operator="containsText" text="Completed Behind Schedule">
      <formula>NOT(ISERROR(SEARCH("Completed Behind Schedule",I42)))</formula>
    </cfRule>
    <cfRule type="containsText" dxfId="3548" priority="3874" operator="containsText" text="Off Target">
      <formula>NOT(ISERROR(SEARCH("Off Target",I42)))</formula>
    </cfRule>
    <cfRule type="containsText" dxfId="3547" priority="3875" operator="containsText" text="In Danger of Falling Behind Target">
      <formula>NOT(ISERROR(SEARCH("In Danger of Falling Behind Target",I42)))</formula>
    </cfRule>
    <cfRule type="containsText" dxfId="3546" priority="3876" operator="containsText" text="On Track to be Achieved">
      <formula>NOT(ISERROR(SEARCH("On Track to be Achieved",I42)))</formula>
    </cfRule>
    <cfRule type="containsText" dxfId="3545" priority="3877" operator="containsText" text="Fully Achieved">
      <formula>NOT(ISERROR(SEARCH("Fully Achieved",I42)))</formula>
    </cfRule>
    <cfRule type="containsText" dxfId="3544" priority="3878" operator="containsText" text="Update not Provided">
      <formula>NOT(ISERROR(SEARCH("Update not Provided",I42)))</formula>
    </cfRule>
    <cfRule type="containsText" dxfId="3543" priority="3879" operator="containsText" text="Not yet due">
      <formula>NOT(ISERROR(SEARCH("Not yet due",I42)))</formula>
    </cfRule>
    <cfRule type="containsText" dxfId="3542" priority="3880" operator="containsText" text="Completed Behind Schedule">
      <formula>NOT(ISERROR(SEARCH("Completed Behind Schedule",I42)))</formula>
    </cfRule>
    <cfRule type="containsText" dxfId="3541" priority="3881" operator="containsText" text="Off Target">
      <formula>NOT(ISERROR(SEARCH("Off Target",I42)))</formula>
    </cfRule>
    <cfRule type="containsText" dxfId="3540" priority="3882" operator="containsText" text="In Danger of Falling Behind Target">
      <formula>NOT(ISERROR(SEARCH("In Danger of Falling Behind Target",I42)))</formula>
    </cfRule>
    <cfRule type="containsText" dxfId="3539" priority="3883" operator="containsText" text="On Track to be Achieved">
      <formula>NOT(ISERROR(SEARCH("On Track to be Achieved",I42)))</formula>
    </cfRule>
    <cfRule type="containsText" dxfId="3538" priority="3884" operator="containsText" text="Fully Achieved">
      <formula>NOT(ISERROR(SEARCH("Fully Achieved",I42)))</formula>
    </cfRule>
    <cfRule type="containsText" dxfId="3537" priority="3885" operator="containsText" text="Fully Achieved">
      <formula>NOT(ISERROR(SEARCH("Fully Achieved",I42)))</formula>
    </cfRule>
    <cfRule type="containsText" dxfId="3536" priority="3886" operator="containsText" text="Fully Achieved">
      <formula>NOT(ISERROR(SEARCH("Fully Achieved",I42)))</formula>
    </cfRule>
    <cfRule type="containsText" dxfId="3535" priority="3887" operator="containsText" text="Deferred">
      <formula>NOT(ISERROR(SEARCH("Deferred",I42)))</formula>
    </cfRule>
    <cfRule type="containsText" dxfId="3534" priority="3888" operator="containsText" text="Deleted">
      <formula>NOT(ISERROR(SEARCH("Deleted",I42)))</formula>
    </cfRule>
    <cfRule type="containsText" dxfId="3533" priority="3889" operator="containsText" text="In Danger of Falling Behind Target">
      <formula>NOT(ISERROR(SEARCH("In Danger of Falling Behind Target",I42)))</formula>
    </cfRule>
    <cfRule type="containsText" dxfId="3532" priority="3890" operator="containsText" text="Not yet due">
      <formula>NOT(ISERROR(SEARCH("Not yet due",I42)))</formula>
    </cfRule>
    <cfRule type="containsText" dxfId="3531" priority="3891" operator="containsText" text="Update not Provided">
      <formula>NOT(ISERROR(SEARCH("Update not Provided",I42)))</formula>
    </cfRule>
  </conditionalFormatting>
  <conditionalFormatting sqref="I50">
    <cfRule type="containsText" dxfId="3530" priority="3820" operator="containsText" text="On track to be achieved">
      <formula>NOT(ISERROR(SEARCH("On track to be achieved",I50)))</formula>
    </cfRule>
    <cfRule type="containsText" dxfId="3529" priority="3821" operator="containsText" text="Deferred">
      <formula>NOT(ISERROR(SEARCH("Deferred",I50)))</formula>
    </cfRule>
    <cfRule type="containsText" dxfId="3528" priority="3822" operator="containsText" text="Deleted">
      <formula>NOT(ISERROR(SEARCH("Deleted",I50)))</formula>
    </cfRule>
    <cfRule type="containsText" dxfId="3527" priority="3823" operator="containsText" text="In Danger of Falling Behind Target">
      <formula>NOT(ISERROR(SEARCH("In Danger of Falling Behind Target",I50)))</formula>
    </cfRule>
    <cfRule type="containsText" dxfId="3526" priority="3824" operator="containsText" text="Not yet due">
      <formula>NOT(ISERROR(SEARCH("Not yet due",I50)))</formula>
    </cfRule>
    <cfRule type="containsText" dxfId="3525" priority="3825" operator="containsText" text="Update not Provided">
      <formula>NOT(ISERROR(SEARCH("Update not Provided",I50)))</formula>
    </cfRule>
    <cfRule type="containsText" dxfId="3524" priority="3826" operator="containsText" text="Not yet due">
      <formula>NOT(ISERROR(SEARCH("Not yet due",I50)))</formula>
    </cfRule>
    <cfRule type="containsText" dxfId="3523" priority="3827" operator="containsText" text="Completed Behind Schedule">
      <formula>NOT(ISERROR(SEARCH("Completed Behind Schedule",I50)))</formula>
    </cfRule>
    <cfRule type="containsText" dxfId="3522" priority="3828" operator="containsText" text="Off Target">
      <formula>NOT(ISERROR(SEARCH("Off Target",I50)))</formula>
    </cfRule>
    <cfRule type="containsText" dxfId="3521" priority="3829" operator="containsText" text="On Track to be Achieved">
      <formula>NOT(ISERROR(SEARCH("On Track to be Achieved",I50)))</formula>
    </cfRule>
    <cfRule type="containsText" dxfId="3520" priority="3830" operator="containsText" text="Fully Achieved">
      <formula>NOT(ISERROR(SEARCH("Fully Achieved",I50)))</formula>
    </cfRule>
    <cfRule type="containsText" dxfId="3519" priority="3831" operator="containsText" text="Not yet due">
      <formula>NOT(ISERROR(SEARCH("Not yet due",I50)))</formula>
    </cfRule>
    <cfRule type="containsText" dxfId="3518" priority="3832" operator="containsText" text="Not Yet Due">
      <formula>NOT(ISERROR(SEARCH("Not Yet Due",I50)))</formula>
    </cfRule>
    <cfRule type="containsText" dxfId="3517" priority="3833" operator="containsText" text="Deferred">
      <formula>NOT(ISERROR(SEARCH("Deferred",I50)))</formula>
    </cfRule>
    <cfRule type="containsText" dxfId="3516" priority="3834" operator="containsText" text="Deleted">
      <formula>NOT(ISERROR(SEARCH("Deleted",I50)))</formula>
    </cfRule>
    <cfRule type="containsText" dxfId="3515" priority="3835" operator="containsText" text="In Danger of Falling Behind Target">
      <formula>NOT(ISERROR(SEARCH("In Danger of Falling Behind Target",I50)))</formula>
    </cfRule>
    <cfRule type="containsText" dxfId="3514" priority="3836" operator="containsText" text="Not yet due">
      <formula>NOT(ISERROR(SEARCH("Not yet due",I50)))</formula>
    </cfRule>
    <cfRule type="containsText" dxfId="3513" priority="3837" operator="containsText" text="Completed Behind Schedule">
      <formula>NOT(ISERROR(SEARCH("Completed Behind Schedule",I50)))</formula>
    </cfRule>
    <cfRule type="containsText" dxfId="3512" priority="3838" operator="containsText" text="Off Target">
      <formula>NOT(ISERROR(SEARCH("Off Target",I50)))</formula>
    </cfRule>
    <cfRule type="containsText" dxfId="3511" priority="3839" operator="containsText" text="In Danger of Falling Behind Target">
      <formula>NOT(ISERROR(SEARCH("In Danger of Falling Behind Target",I50)))</formula>
    </cfRule>
    <cfRule type="containsText" dxfId="3510" priority="3840" operator="containsText" text="On Track to be Achieved">
      <formula>NOT(ISERROR(SEARCH("On Track to be Achieved",I50)))</formula>
    </cfRule>
    <cfRule type="containsText" dxfId="3509" priority="3841" operator="containsText" text="Fully Achieved">
      <formula>NOT(ISERROR(SEARCH("Fully Achieved",I50)))</formula>
    </cfRule>
    <cfRule type="containsText" dxfId="3508" priority="3842" operator="containsText" text="Update not Provided">
      <formula>NOT(ISERROR(SEARCH("Update not Provided",I50)))</formula>
    </cfRule>
    <cfRule type="containsText" dxfId="3507" priority="3843" operator="containsText" text="Not yet due">
      <formula>NOT(ISERROR(SEARCH("Not yet due",I50)))</formula>
    </cfRule>
    <cfRule type="containsText" dxfId="3506" priority="3844" operator="containsText" text="Completed Behind Schedule">
      <formula>NOT(ISERROR(SEARCH("Completed Behind Schedule",I50)))</formula>
    </cfRule>
    <cfRule type="containsText" dxfId="3505" priority="3845" operator="containsText" text="Off Target">
      <formula>NOT(ISERROR(SEARCH("Off Target",I50)))</formula>
    </cfRule>
    <cfRule type="containsText" dxfId="3504" priority="3846" operator="containsText" text="In Danger of Falling Behind Target">
      <formula>NOT(ISERROR(SEARCH("In Danger of Falling Behind Target",I50)))</formula>
    </cfRule>
    <cfRule type="containsText" dxfId="3503" priority="3847" operator="containsText" text="On Track to be Achieved">
      <formula>NOT(ISERROR(SEARCH("On Track to be Achieved",I50)))</formula>
    </cfRule>
    <cfRule type="containsText" dxfId="3502" priority="3848" operator="containsText" text="Fully Achieved">
      <formula>NOT(ISERROR(SEARCH("Fully Achieved",I50)))</formula>
    </cfRule>
    <cfRule type="containsText" dxfId="3501" priority="3849" operator="containsText" text="Fully Achieved">
      <formula>NOT(ISERROR(SEARCH("Fully Achieved",I50)))</formula>
    </cfRule>
    <cfRule type="containsText" dxfId="3500" priority="3850" operator="containsText" text="Fully Achieved">
      <formula>NOT(ISERROR(SEARCH("Fully Achieved",I50)))</formula>
    </cfRule>
    <cfRule type="containsText" dxfId="3499" priority="3851" operator="containsText" text="Deferred">
      <formula>NOT(ISERROR(SEARCH("Deferred",I50)))</formula>
    </cfRule>
    <cfRule type="containsText" dxfId="3498" priority="3852" operator="containsText" text="Deleted">
      <formula>NOT(ISERROR(SEARCH("Deleted",I50)))</formula>
    </cfRule>
    <cfRule type="containsText" dxfId="3497" priority="3853" operator="containsText" text="In Danger of Falling Behind Target">
      <formula>NOT(ISERROR(SEARCH("In Danger of Falling Behind Target",I50)))</formula>
    </cfRule>
    <cfRule type="containsText" dxfId="3496" priority="3854" operator="containsText" text="Not yet due">
      <formula>NOT(ISERROR(SEARCH("Not yet due",I50)))</formula>
    </cfRule>
    <cfRule type="containsText" dxfId="3495" priority="3855" operator="containsText" text="Update not Provided">
      <formula>NOT(ISERROR(SEARCH("Update not Provided",I50)))</formula>
    </cfRule>
  </conditionalFormatting>
  <conditionalFormatting sqref="I61">
    <cfRule type="containsText" dxfId="3494" priority="3784" operator="containsText" text="On track to be achieved">
      <formula>NOT(ISERROR(SEARCH("On track to be achieved",I61)))</formula>
    </cfRule>
    <cfRule type="containsText" dxfId="3493" priority="3785" operator="containsText" text="Deferred">
      <formula>NOT(ISERROR(SEARCH("Deferred",I61)))</formula>
    </cfRule>
    <cfRule type="containsText" dxfId="3492" priority="3786" operator="containsText" text="Deleted">
      <formula>NOT(ISERROR(SEARCH("Deleted",I61)))</formula>
    </cfRule>
    <cfRule type="containsText" dxfId="3491" priority="3787" operator="containsText" text="In Danger of Falling Behind Target">
      <formula>NOT(ISERROR(SEARCH("In Danger of Falling Behind Target",I61)))</formula>
    </cfRule>
    <cfRule type="containsText" dxfId="3490" priority="3788" operator="containsText" text="Not yet due">
      <formula>NOT(ISERROR(SEARCH("Not yet due",I61)))</formula>
    </cfRule>
    <cfRule type="containsText" dxfId="3489" priority="3789" operator="containsText" text="Update not Provided">
      <formula>NOT(ISERROR(SEARCH("Update not Provided",I61)))</formula>
    </cfRule>
    <cfRule type="containsText" dxfId="3488" priority="3790" operator="containsText" text="Not yet due">
      <formula>NOT(ISERROR(SEARCH("Not yet due",I61)))</formula>
    </cfRule>
    <cfRule type="containsText" dxfId="3487" priority="3791" operator="containsText" text="Completed Behind Schedule">
      <formula>NOT(ISERROR(SEARCH("Completed Behind Schedule",I61)))</formula>
    </cfRule>
    <cfRule type="containsText" dxfId="3486" priority="3792" operator="containsText" text="Off Target">
      <formula>NOT(ISERROR(SEARCH("Off Target",I61)))</formula>
    </cfRule>
    <cfRule type="containsText" dxfId="3485" priority="3793" operator="containsText" text="On Track to be Achieved">
      <formula>NOT(ISERROR(SEARCH("On Track to be Achieved",I61)))</formula>
    </cfRule>
    <cfRule type="containsText" dxfId="3484" priority="3794" operator="containsText" text="Fully Achieved">
      <formula>NOT(ISERROR(SEARCH("Fully Achieved",I61)))</formula>
    </cfRule>
    <cfRule type="containsText" dxfId="3483" priority="3795" operator="containsText" text="Not yet due">
      <formula>NOT(ISERROR(SEARCH("Not yet due",I61)))</formula>
    </cfRule>
    <cfRule type="containsText" dxfId="3482" priority="3796" operator="containsText" text="Not Yet Due">
      <formula>NOT(ISERROR(SEARCH("Not Yet Due",I61)))</formula>
    </cfRule>
    <cfRule type="containsText" dxfId="3481" priority="3797" operator="containsText" text="Deferred">
      <formula>NOT(ISERROR(SEARCH("Deferred",I61)))</formula>
    </cfRule>
    <cfRule type="containsText" dxfId="3480" priority="3798" operator="containsText" text="Deleted">
      <formula>NOT(ISERROR(SEARCH("Deleted",I61)))</formula>
    </cfRule>
    <cfRule type="containsText" dxfId="3479" priority="3799" operator="containsText" text="In Danger of Falling Behind Target">
      <formula>NOT(ISERROR(SEARCH("In Danger of Falling Behind Target",I61)))</formula>
    </cfRule>
    <cfRule type="containsText" dxfId="3478" priority="3800" operator="containsText" text="Not yet due">
      <formula>NOT(ISERROR(SEARCH("Not yet due",I61)))</formula>
    </cfRule>
    <cfRule type="containsText" dxfId="3477" priority="3801" operator="containsText" text="Completed Behind Schedule">
      <formula>NOT(ISERROR(SEARCH("Completed Behind Schedule",I61)))</formula>
    </cfRule>
    <cfRule type="containsText" dxfId="3476" priority="3802" operator="containsText" text="Off Target">
      <formula>NOT(ISERROR(SEARCH("Off Target",I61)))</formula>
    </cfRule>
    <cfRule type="containsText" dxfId="3475" priority="3803" operator="containsText" text="In Danger of Falling Behind Target">
      <formula>NOT(ISERROR(SEARCH("In Danger of Falling Behind Target",I61)))</formula>
    </cfRule>
    <cfRule type="containsText" dxfId="3474" priority="3804" operator="containsText" text="On Track to be Achieved">
      <formula>NOT(ISERROR(SEARCH("On Track to be Achieved",I61)))</formula>
    </cfRule>
    <cfRule type="containsText" dxfId="3473" priority="3805" operator="containsText" text="Fully Achieved">
      <formula>NOT(ISERROR(SEARCH("Fully Achieved",I61)))</formula>
    </cfRule>
    <cfRule type="containsText" dxfId="3472" priority="3806" operator="containsText" text="Update not Provided">
      <formula>NOT(ISERROR(SEARCH("Update not Provided",I61)))</formula>
    </cfRule>
    <cfRule type="containsText" dxfId="3471" priority="3807" operator="containsText" text="Not yet due">
      <formula>NOT(ISERROR(SEARCH("Not yet due",I61)))</formula>
    </cfRule>
    <cfRule type="containsText" dxfId="3470" priority="3808" operator="containsText" text="Completed Behind Schedule">
      <formula>NOT(ISERROR(SEARCH("Completed Behind Schedule",I61)))</formula>
    </cfRule>
    <cfRule type="containsText" dxfId="3469" priority="3809" operator="containsText" text="Off Target">
      <formula>NOT(ISERROR(SEARCH("Off Target",I61)))</formula>
    </cfRule>
    <cfRule type="containsText" dxfId="3468" priority="3810" operator="containsText" text="In Danger of Falling Behind Target">
      <formula>NOT(ISERROR(SEARCH("In Danger of Falling Behind Target",I61)))</formula>
    </cfRule>
    <cfRule type="containsText" dxfId="3467" priority="3811" operator="containsText" text="On Track to be Achieved">
      <formula>NOT(ISERROR(SEARCH("On Track to be Achieved",I61)))</formula>
    </cfRule>
    <cfRule type="containsText" dxfId="3466" priority="3812" operator="containsText" text="Fully Achieved">
      <formula>NOT(ISERROR(SEARCH("Fully Achieved",I61)))</formula>
    </cfRule>
    <cfRule type="containsText" dxfId="3465" priority="3813" operator="containsText" text="Fully Achieved">
      <formula>NOT(ISERROR(SEARCH("Fully Achieved",I61)))</formula>
    </cfRule>
    <cfRule type="containsText" dxfId="3464" priority="3814" operator="containsText" text="Fully Achieved">
      <formula>NOT(ISERROR(SEARCH("Fully Achieved",I61)))</formula>
    </cfRule>
    <cfRule type="containsText" dxfId="3463" priority="3815" operator="containsText" text="Deferred">
      <formula>NOT(ISERROR(SEARCH("Deferred",I61)))</formula>
    </cfRule>
    <cfRule type="containsText" dxfId="3462" priority="3816" operator="containsText" text="Deleted">
      <formula>NOT(ISERROR(SEARCH("Deleted",I61)))</formula>
    </cfRule>
    <cfRule type="containsText" dxfId="3461" priority="3817" operator="containsText" text="In Danger of Falling Behind Target">
      <formula>NOT(ISERROR(SEARCH("In Danger of Falling Behind Target",I61)))</formula>
    </cfRule>
    <cfRule type="containsText" dxfId="3460" priority="3818" operator="containsText" text="Not yet due">
      <formula>NOT(ISERROR(SEARCH("Not yet due",I61)))</formula>
    </cfRule>
    <cfRule type="containsText" dxfId="3459" priority="3819" operator="containsText" text="Update not Provided">
      <formula>NOT(ISERROR(SEARCH("Update not Provided",I61)))</formula>
    </cfRule>
  </conditionalFormatting>
  <conditionalFormatting sqref="I69:I71">
    <cfRule type="containsText" dxfId="3458" priority="3748" operator="containsText" text="On track to be achieved">
      <formula>NOT(ISERROR(SEARCH("On track to be achieved",I69)))</formula>
    </cfRule>
    <cfRule type="containsText" dxfId="3457" priority="3749" operator="containsText" text="Deferred">
      <formula>NOT(ISERROR(SEARCH("Deferred",I69)))</formula>
    </cfRule>
    <cfRule type="containsText" dxfId="3456" priority="3750" operator="containsText" text="Deleted">
      <formula>NOT(ISERROR(SEARCH("Deleted",I69)))</formula>
    </cfRule>
    <cfRule type="containsText" dxfId="3455" priority="3751" operator="containsText" text="In Danger of Falling Behind Target">
      <formula>NOT(ISERROR(SEARCH("In Danger of Falling Behind Target",I69)))</formula>
    </cfRule>
    <cfRule type="containsText" dxfId="3454" priority="3752" operator="containsText" text="Not yet due">
      <formula>NOT(ISERROR(SEARCH("Not yet due",I69)))</formula>
    </cfRule>
    <cfRule type="containsText" dxfId="3453" priority="3753" operator="containsText" text="Update not Provided">
      <formula>NOT(ISERROR(SEARCH("Update not Provided",I69)))</formula>
    </cfRule>
    <cfRule type="containsText" dxfId="3452" priority="3754" operator="containsText" text="Not yet due">
      <formula>NOT(ISERROR(SEARCH("Not yet due",I69)))</formula>
    </cfRule>
    <cfRule type="containsText" dxfId="3451" priority="3755" operator="containsText" text="Completed Behind Schedule">
      <formula>NOT(ISERROR(SEARCH("Completed Behind Schedule",I69)))</formula>
    </cfRule>
    <cfRule type="containsText" dxfId="3450" priority="3756" operator="containsText" text="Off Target">
      <formula>NOT(ISERROR(SEARCH("Off Target",I69)))</formula>
    </cfRule>
    <cfRule type="containsText" dxfId="3449" priority="3757" operator="containsText" text="On Track to be Achieved">
      <formula>NOT(ISERROR(SEARCH("On Track to be Achieved",I69)))</formula>
    </cfRule>
    <cfRule type="containsText" dxfId="3448" priority="3758" operator="containsText" text="Fully Achieved">
      <formula>NOT(ISERROR(SEARCH("Fully Achieved",I69)))</formula>
    </cfRule>
    <cfRule type="containsText" dxfId="3447" priority="3759" operator="containsText" text="Not yet due">
      <formula>NOT(ISERROR(SEARCH("Not yet due",I69)))</formula>
    </cfRule>
    <cfRule type="containsText" dxfId="3446" priority="3760" operator="containsText" text="Not Yet Due">
      <formula>NOT(ISERROR(SEARCH("Not Yet Due",I69)))</formula>
    </cfRule>
    <cfRule type="containsText" dxfId="3445" priority="3761" operator="containsText" text="Deferred">
      <formula>NOT(ISERROR(SEARCH("Deferred",I69)))</formula>
    </cfRule>
    <cfRule type="containsText" dxfId="3444" priority="3762" operator="containsText" text="Deleted">
      <formula>NOT(ISERROR(SEARCH("Deleted",I69)))</formula>
    </cfRule>
    <cfRule type="containsText" dxfId="3443" priority="3763" operator="containsText" text="In Danger of Falling Behind Target">
      <formula>NOT(ISERROR(SEARCH("In Danger of Falling Behind Target",I69)))</formula>
    </cfRule>
    <cfRule type="containsText" dxfId="3442" priority="3764" operator="containsText" text="Not yet due">
      <formula>NOT(ISERROR(SEARCH("Not yet due",I69)))</formula>
    </cfRule>
    <cfRule type="containsText" dxfId="3441" priority="3765" operator="containsText" text="Completed Behind Schedule">
      <formula>NOT(ISERROR(SEARCH("Completed Behind Schedule",I69)))</formula>
    </cfRule>
    <cfRule type="containsText" dxfId="3440" priority="3766" operator="containsText" text="Off Target">
      <formula>NOT(ISERROR(SEARCH("Off Target",I69)))</formula>
    </cfRule>
    <cfRule type="containsText" dxfId="3439" priority="3767" operator="containsText" text="In Danger of Falling Behind Target">
      <formula>NOT(ISERROR(SEARCH("In Danger of Falling Behind Target",I69)))</formula>
    </cfRule>
    <cfRule type="containsText" dxfId="3438" priority="3768" operator="containsText" text="On Track to be Achieved">
      <formula>NOT(ISERROR(SEARCH("On Track to be Achieved",I69)))</formula>
    </cfRule>
    <cfRule type="containsText" dxfId="3437" priority="3769" operator="containsText" text="Fully Achieved">
      <formula>NOT(ISERROR(SEARCH("Fully Achieved",I69)))</formula>
    </cfRule>
    <cfRule type="containsText" dxfId="3436" priority="3770" operator="containsText" text="Update not Provided">
      <formula>NOT(ISERROR(SEARCH("Update not Provided",I69)))</formula>
    </cfRule>
    <cfRule type="containsText" dxfId="3435" priority="3771" operator="containsText" text="Not yet due">
      <formula>NOT(ISERROR(SEARCH("Not yet due",I69)))</formula>
    </cfRule>
    <cfRule type="containsText" dxfId="3434" priority="3772" operator="containsText" text="Completed Behind Schedule">
      <formula>NOT(ISERROR(SEARCH("Completed Behind Schedule",I69)))</formula>
    </cfRule>
    <cfRule type="containsText" dxfId="3433" priority="3773" operator="containsText" text="Off Target">
      <formula>NOT(ISERROR(SEARCH("Off Target",I69)))</formula>
    </cfRule>
    <cfRule type="containsText" dxfId="3432" priority="3774" operator="containsText" text="In Danger of Falling Behind Target">
      <formula>NOT(ISERROR(SEARCH("In Danger of Falling Behind Target",I69)))</formula>
    </cfRule>
    <cfRule type="containsText" dxfId="3431" priority="3775" operator="containsText" text="On Track to be Achieved">
      <formula>NOT(ISERROR(SEARCH("On Track to be Achieved",I69)))</formula>
    </cfRule>
    <cfRule type="containsText" dxfId="3430" priority="3776" operator="containsText" text="Fully Achieved">
      <formula>NOT(ISERROR(SEARCH("Fully Achieved",I69)))</formula>
    </cfRule>
    <cfRule type="containsText" dxfId="3429" priority="3777" operator="containsText" text="Fully Achieved">
      <formula>NOT(ISERROR(SEARCH("Fully Achieved",I69)))</formula>
    </cfRule>
    <cfRule type="containsText" dxfId="3428" priority="3778" operator="containsText" text="Fully Achieved">
      <formula>NOT(ISERROR(SEARCH("Fully Achieved",I69)))</formula>
    </cfRule>
    <cfRule type="containsText" dxfId="3427" priority="3779" operator="containsText" text="Deferred">
      <formula>NOT(ISERROR(SEARCH("Deferred",I69)))</formula>
    </cfRule>
    <cfRule type="containsText" dxfId="3426" priority="3780" operator="containsText" text="Deleted">
      <formula>NOT(ISERROR(SEARCH("Deleted",I69)))</formula>
    </cfRule>
    <cfRule type="containsText" dxfId="3425" priority="3781" operator="containsText" text="In Danger of Falling Behind Target">
      <formula>NOT(ISERROR(SEARCH("In Danger of Falling Behind Target",I69)))</formula>
    </cfRule>
    <cfRule type="containsText" dxfId="3424" priority="3782" operator="containsText" text="Not yet due">
      <formula>NOT(ISERROR(SEARCH("Not yet due",I69)))</formula>
    </cfRule>
    <cfRule type="containsText" dxfId="3423" priority="3783" operator="containsText" text="Update not Provided">
      <formula>NOT(ISERROR(SEARCH("Update not Provided",I69)))</formula>
    </cfRule>
  </conditionalFormatting>
  <conditionalFormatting sqref="I83">
    <cfRule type="containsText" dxfId="3422" priority="3712" operator="containsText" text="On track to be achieved">
      <formula>NOT(ISERROR(SEARCH("On track to be achieved",I83)))</formula>
    </cfRule>
    <cfRule type="containsText" dxfId="3421" priority="3713" operator="containsText" text="Deferred">
      <formula>NOT(ISERROR(SEARCH("Deferred",I83)))</formula>
    </cfRule>
    <cfRule type="containsText" dxfId="3420" priority="3714" operator="containsText" text="Deleted">
      <formula>NOT(ISERROR(SEARCH("Deleted",I83)))</formula>
    </cfRule>
    <cfRule type="containsText" dxfId="3419" priority="3715" operator="containsText" text="In Danger of Falling Behind Target">
      <formula>NOT(ISERROR(SEARCH("In Danger of Falling Behind Target",I83)))</formula>
    </cfRule>
    <cfRule type="containsText" dxfId="3418" priority="3716" operator="containsText" text="Not yet due">
      <formula>NOT(ISERROR(SEARCH("Not yet due",I83)))</formula>
    </cfRule>
    <cfRule type="containsText" dxfId="3417" priority="3717" operator="containsText" text="Update not Provided">
      <formula>NOT(ISERROR(SEARCH("Update not Provided",I83)))</formula>
    </cfRule>
    <cfRule type="containsText" dxfId="3416" priority="3718" operator="containsText" text="Not yet due">
      <formula>NOT(ISERROR(SEARCH("Not yet due",I83)))</formula>
    </cfRule>
    <cfRule type="containsText" dxfId="3415" priority="3719" operator="containsText" text="Completed Behind Schedule">
      <formula>NOT(ISERROR(SEARCH("Completed Behind Schedule",I83)))</formula>
    </cfRule>
    <cfRule type="containsText" dxfId="3414" priority="3720" operator="containsText" text="Off Target">
      <formula>NOT(ISERROR(SEARCH("Off Target",I83)))</formula>
    </cfRule>
    <cfRule type="containsText" dxfId="3413" priority="3721" operator="containsText" text="On Track to be Achieved">
      <formula>NOT(ISERROR(SEARCH("On Track to be Achieved",I83)))</formula>
    </cfRule>
    <cfRule type="containsText" dxfId="3412" priority="3722" operator="containsText" text="Fully Achieved">
      <formula>NOT(ISERROR(SEARCH("Fully Achieved",I83)))</formula>
    </cfRule>
    <cfRule type="containsText" dxfId="3411" priority="3723" operator="containsText" text="Not yet due">
      <formula>NOT(ISERROR(SEARCH("Not yet due",I83)))</formula>
    </cfRule>
    <cfRule type="containsText" dxfId="3410" priority="3724" operator="containsText" text="Not Yet Due">
      <formula>NOT(ISERROR(SEARCH("Not Yet Due",I83)))</formula>
    </cfRule>
    <cfRule type="containsText" dxfId="3409" priority="3725" operator="containsText" text="Deferred">
      <formula>NOT(ISERROR(SEARCH("Deferred",I83)))</formula>
    </cfRule>
    <cfRule type="containsText" dxfId="3408" priority="3726" operator="containsText" text="Deleted">
      <formula>NOT(ISERROR(SEARCH("Deleted",I83)))</formula>
    </cfRule>
    <cfRule type="containsText" dxfId="3407" priority="3727" operator="containsText" text="In Danger of Falling Behind Target">
      <formula>NOT(ISERROR(SEARCH("In Danger of Falling Behind Target",I83)))</formula>
    </cfRule>
    <cfRule type="containsText" dxfId="3406" priority="3728" operator="containsText" text="Not yet due">
      <formula>NOT(ISERROR(SEARCH("Not yet due",I83)))</formula>
    </cfRule>
    <cfRule type="containsText" dxfId="3405" priority="3729" operator="containsText" text="Completed Behind Schedule">
      <formula>NOT(ISERROR(SEARCH("Completed Behind Schedule",I83)))</formula>
    </cfRule>
    <cfRule type="containsText" dxfId="3404" priority="3730" operator="containsText" text="Off Target">
      <formula>NOT(ISERROR(SEARCH("Off Target",I83)))</formula>
    </cfRule>
    <cfRule type="containsText" dxfId="3403" priority="3731" operator="containsText" text="In Danger of Falling Behind Target">
      <formula>NOT(ISERROR(SEARCH("In Danger of Falling Behind Target",I83)))</formula>
    </cfRule>
    <cfRule type="containsText" dxfId="3402" priority="3732" operator="containsText" text="On Track to be Achieved">
      <formula>NOT(ISERROR(SEARCH("On Track to be Achieved",I83)))</formula>
    </cfRule>
    <cfRule type="containsText" dxfId="3401" priority="3733" operator="containsText" text="Fully Achieved">
      <formula>NOT(ISERROR(SEARCH("Fully Achieved",I83)))</formula>
    </cfRule>
    <cfRule type="containsText" dxfId="3400" priority="3734" operator="containsText" text="Update not Provided">
      <formula>NOT(ISERROR(SEARCH("Update not Provided",I83)))</formula>
    </cfRule>
    <cfRule type="containsText" dxfId="3399" priority="3735" operator="containsText" text="Not yet due">
      <formula>NOT(ISERROR(SEARCH("Not yet due",I83)))</formula>
    </cfRule>
    <cfRule type="containsText" dxfId="3398" priority="3736" operator="containsText" text="Completed Behind Schedule">
      <formula>NOT(ISERROR(SEARCH("Completed Behind Schedule",I83)))</formula>
    </cfRule>
    <cfRule type="containsText" dxfId="3397" priority="3737" operator="containsText" text="Off Target">
      <formula>NOT(ISERROR(SEARCH("Off Target",I83)))</formula>
    </cfRule>
    <cfRule type="containsText" dxfId="3396" priority="3738" operator="containsText" text="In Danger of Falling Behind Target">
      <formula>NOT(ISERROR(SEARCH("In Danger of Falling Behind Target",I83)))</formula>
    </cfRule>
    <cfRule type="containsText" dxfId="3395" priority="3739" operator="containsText" text="On Track to be Achieved">
      <formula>NOT(ISERROR(SEARCH("On Track to be Achieved",I83)))</formula>
    </cfRule>
    <cfRule type="containsText" dxfId="3394" priority="3740" operator="containsText" text="Fully Achieved">
      <formula>NOT(ISERROR(SEARCH("Fully Achieved",I83)))</formula>
    </cfRule>
    <cfRule type="containsText" dxfId="3393" priority="3741" operator="containsText" text="Fully Achieved">
      <formula>NOT(ISERROR(SEARCH("Fully Achieved",I83)))</formula>
    </cfRule>
    <cfRule type="containsText" dxfId="3392" priority="3742" operator="containsText" text="Fully Achieved">
      <formula>NOT(ISERROR(SEARCH("Fully Achieved",I83)))</formula>
    </cfRule>
    <cfRule type="containsText" dxfId="3391" priority="3743" operator="containsText" text="Deferred">
      <formula>NOT(ISERROR(SEARCH("Deferred",I83)))</formula>
    </cfRule>
    <cfRule type="containsText" dxfId="3390" priority="3744" operator="containsText" text="Deleted">
      <formula>NOT(ISERROR(SEARCH("Deleted",I83)))</formula>
    </cfRule>
    <cfRule type="containsText" dxfId="3389" priority="3745" operator="containsText" text="In Danger of Falling Behind Target">
      <formula>NOT(ISERROR(SEARCH("In Danger of Falling Behind Target",I83)))</formula>
    </cfRule>
    <cfRule type="containsText" dxfId="3388" priority="3746" operator="containsText" text="Not yet due">
      <formula>NOT(ISERROR(SEARCH("Not yet due",I83)))</formula>
    </cfRule>
    <cfRule type="containsText" dxfId="3387" priority="3747" operator="containsText" text="Update not Provided">
      <formula>NOT(ISERROR(SEARCH("Update not Provided",I83)))</formula>
    </cfRule>
  </conditionalFormatting>
  <conditionalFormatting sqref="G3:G25 G27:G28">
    <cfRule type="containsText" dxfId="3386" priority="3676" operator="containsText" text="On track to be achieved">
      <formula>NOT(ISERROR(SEARCH("On track to be achieved",G3)))</formula>
    </cfRule>
    <cfRule type="containsText" dxfId="3385" priority="3677" operator="containsText" text="Deferred">
      <formula>NOT(ISERROR(SEARCH("Deferred",G3)))</formula>
    </cfRule>
    <cfRule type="containsText" dxfId="3384" priority="3678" operator="containsText" text="Deleted">
      <formula>NOT(ISERROR(SEARCH("Deleted",G3)))</formula>
    </cfRule>
    <cfRule type="containsText" dxfId="3383" priority="3679" operator="containsText" text="In Danger of Falling Behind Target">
      <formula>NOT(ISERROR(SEARCH("In Danger of Falling Behind Target",G3)))</formula>
    </cfRule>
    <cfRule type="containsText" dxfId="3382" priority="3680" operator="containsText" text="Not yet due">
      <formula>NOT(ISERROR(SEARCH("Not yet due",G3)))</formula>
    </cfRule>
    <cfRule type="containsText" dxfId="3381" priority="3681" operator="containsText" text="Update not Provided">
      <formula>NOT(ISERROR(SEARCH("Update not Provided",G3)))</formula>
    </cfRule>
    <cfRule type="containsText" dxfId="3380" priority="3682" operator="containsText" text="Not yet due">
      <formula>NOT(ISERROR(SEARCH("Not yet due",G3)))</formula>
    </cfRule>
    <cfRule type="containsText" dxfId="3379" priority="3683" operator="containsText" text="Completed Behind Schedule">
      <formula>NOT(ISERROR(SEARCH("Completed Behind Schedule",G3)))</formula>
    </cfRule>
    <cfRule type="containsText" dxfId="3378" priority="3684" operator="containsText" text="Off Target">
      <formula>NOT(ISERROR(SEARCH("Off Target",G3)))</formula>
    </cfRule>
    <cfRule type="containsText" dxfId="3377" priority="3685" operator="containsText" text="On Track to be Achieved">
      <formula>NOT(ISERROR(SEARCH("On Track to be Achieved",G3)))</formula>
    </cfRule>
    <cfRule type="containsText" dxfId="3376" priority="3686" operator="containsText" text="Fully Achieved">
      <formula>NOT(ISERROR(SEARCH("Fully Achieved",G3)))</formula>
    </cfRule>
    <cfRule type="containsText" dxfId="3375" priority="3687" operator="containsText" text="Not yet due">
      <formula>NOT(ISERROR(SEARCH("Not yet due",G3)))</formula>
    </cfRule>
    <cfRule type="containsText" dxfId="3374" priority="3688" operator="containsText" text="Not Yet Due">
      <formula>NOT(ISERROR(SEARCH("Not Yet Due",G3)))</formula>
    </cfRule>
    <cfRule type="containsText" dxfId="3373" priority="3689" operator="containsText" text="Deferred">
      <formula>NOT(ISERROR(SEARCH("Deferred",G3)))</formula>
    </cfRule>
    <cfRule type="containsText" dxfId="3372" priority="3690" operator="containsText" text="Deleted">
      <formula>NOT(ISERROR(SEARCH("Deleted",G3)))</formula>
    </cfRule>
    <cfRule type="containsText" dxfId="3371" priority="3691" operator="containsText" text="In Danger of Falling Behind Target">
      <formula>NOT(ISERROR(SEARCH("In Danger of Falling Behind Target",G3)))</formula>
    </cfRule>
    <cfRule type="containsText" dxfId="3370" priority="3692" operator="containsText" text="Not yet due">
      <formula>NOT(ISERROR(SEARCH("Not yet due",G3)))</formula>
    </cfRule>
    <cfRule type="containsText" dxfId="3369" priority="3693" operator="containsText" text="Completed Behind Schedule">
      <formula>NOT(ISERROR(SEARCH("Completed Behind Schedule",G3)))</formula>
    </cfRule>
    <cfRule type="containsText" dxfId="3368" priority="3694" operator="containsText" text="Off Target">
      <formula>NOT(ISERROR(SEARCH("Off Target",G3)))</formula>
    </cfRule>
    <cfRule type="containsText" dxfId="3367" priority="3695" operator="containsText" text="In Danger of Falling Behind Target">
      <formula>NOT(ISERROR(SEARCH("In Danger of Falling Behind Target",G3)))</formula>
    </cfRule>
    <cfRule type="containsText" dxfId="3366" priority="3696" operator="containsText" text="On Track to be Achieved">
      <formula>NOT(ISERROR(SEARCH("On Track to be Achieved",G3)))</formula>
    </cfRule>
    <cfRule type="containsText" dxfId="3365" priority="3697" operator="containsText" text="Fully Achieved">
      <formula>NOT(ISERROR(SEARCH("Fully Achieved",G3)))</formula>
    </cfRule>
    <cfRule type="containsText" dxfId="3364" priority="3698" operator="containsText" text="Update not Provided">
      <formula>NOT(ISERROR(SEARCH("Update not Provided",G3)))</formula>
    </cfRule>
    <cfRule type="containsText" dxfId="3363" priority="3699" operator="containsText" text="Not yet due">
      <formula>NOT(ISERROR(SEARCH("Not yet due",G3)))</formula>
    </cfRule>
    <cfRule type="containsText" dxfId="3362" priority="3700" operator="containsText" text="Completed Behind Schedule">
      <formula>NOT(ISERROR(SEARCH("Completed Behind Schedule",G3)))</formula>
    </cfRule>
    <cfRule type="containsText" dxfId="3361" priority="3701" operator="containsText" text="Off Target">
      <formula>NOT(ISERROR(SEARCH("Off Target",G3)))</formula>
    </cfRule>
    <cfRule type="containsText" dxfId="3360" priority="3702" operator="containsText" text="In Danger of Falling Behind Target">
      <formula>NOT(ISERROR(SEARCH("In Danger of Falling Behind Target",G3)))</formula>
    </cfRule>
    <cfRule type="containsText" dxfId="3359" priority="3703" operator="containsText" text="On Track to be Achieved">
      <formula>NOT(ISERROR(SEARCH("On Track to be Achieved",G3)))</formula>
    </cfRule>
    <cfRule type="containsText" dxfId="3358" priority="3704" operator="containsText" text="Fully Achieved">
      <formula>NOT(ISERROR(SEARCH("Fully Achieved",G3)))</formula>
    </cfRule>
    <cfRule type="containsText" dxfId="3357" priority="3705" operator="containsText" text="Fully Achieved">
      <formula>NOT(ISERROR(SEARCH("Fully Achieved",G3)))</formula>
    </cfRule>
    <cfRule type="containsText" dxfId="3356" priority="3706" operator="containsText" text="Fully Achieved">
      <formula>NOT(ISERROR(SEARCH("Fully Achieved",G3)))</formula>
    </cfRule>
    <cfRule type="containsText" dxfId="3355" priority="3707" operator="containsText" text="Deferred">
      <formula>NOT(ISERROR(SEARCH("Deferred",G3)))</formula>
    </cfRule>
    <cfRule type="containsText" dxfId="3354" priority="3708" operator="containsText" text="Deleted">
      <formula>NOT(ISERROR(SEARCH("Deleted",G3)))</formula>
    </cfRule>
    <cfRule type="containsText" dxfId="3353" priority="3709" operator="containsText" text="In Danger of Falling Behind Target">
      <formula>NOT(ISERROR(SEARCH("In Danger of Falling Behind Target",G3)))</formula>
    </cfRule>
    <cfRule type="containsText" dxfId="3352" priority="3710" operator="containsText" text="Not yet due">
      <formula>NOT(ISERROR(SEARCH("Not yet due",G3)))</formula>
    </cfRule>
    <cfRule type="containsText" dxfId="3351" priority="3711" operator="containsText" text="Update not Provided">
      <formula>NOT(ISERROR(SEARCH("Update not Provided",G3)))</formula>
    </cfRule>
  </conditionalFormatting>
  <conditionalFormatting sqref="G29">
    <cfRule type="containsText" dxfId="3350" priority="3640" operator="containsText" text="On track to be achieved">
      <formula>NOT(ISERROR(SEARCH("On track to be achieved",G29)))</formula>
    </cfRule>
    <cfRule type="containsText" dxfId="3349" priority="3641" operator="containsText" text="Deferred">
      <formula>NOT(ISERROR(SEARCH("Deferred",G29)))</formula>
    </cfRule>
    <cfRule type="containsText" dxfId="3348" priority="3642" operator="containsText" text="Deleted">
      <formula>NOT(ISERROR(SEARCH("Deleted",G29)))</formula>
    </cfRule>
    <cfRule type="containsText" dxfId="3347" priority="3643" operator="containsText" text="In Danger of Falling Behind Target">
      <formula>NOT(ISERROR(SEARCH("In Danger of Falling Behind Target",G29)))</formula>
    </cfRule>
    <cfRule type="containsText" dxfId="3346" priority="3644" operator="containsText" text="Not yet due">
      <formula>NOT(ISERROR(SEARCH("Not yet due",G29)))</formula>
    </cfRule>
    <cfRule type="containsText" dxfId="3345" priority="3645" operator="containsText" text="Update not Provided">
      <formula>NOT(ISERROR(SEARCH("Update not Provided",G29)))</formula>
    </cfRule>
    <cfRule type="containsText" dxfId="3344" priority="3646" operator="containsText" text="Not yet due">
      <formula>NOT(ISERROR(SEARCH("Not yet due",G29)))</formula>
    </cfRule>
    <cfRule type="containsText" dxfId="3343" priority="3647" operator="containsText" text="Completed Behind Schedule">
      <formula>NOT(ISERROR(SEARCH("Completed Behind Schedule",G29)))</formula>
    </cfRule>
    <cfRule type="containsText" dxfId="3342" priority="3648" operator="containsText" text="Off Target">
      <formula>NOT(ISERROR(SEARCH("Off Target",G29)))</formula>
    </cfRule>
    <cfRule type="containsText" dxfId="3341" priority="3649" operator="containsText" text="On Track to be Achieved">
      <formula>NOT(ISERROR(SEARCH("On Track to be Achieved",G29)))</formula>
    </cfRule>
    <cfRule type="containsText" dxfId="3340" priority="3650" operator="containsText" text="Fully Achieved">
      <formula>NOT(ISERROR(SEARCH("Fully Achieved",G29)))</formula>
    </cfRule>
    <cfRule type="containsText" dxfId="3339" priority="3651" operator="containsText" text="Not yet due">
      <formula>NOT(ISERROR(SEARCH("Not yet due",G29)))</formula>
    </cfRule>
    <cfRule type="containsText" dxfId="3338" priority="3652" operator="containsText" text="Not Yet Due">
      <formula>NOT(ISERROR(SEARCH("Not Yet Due",G29)))</formula>
    </cfRule>
    <cfRule type="containsText" dxfId="3337" priority="3653" operator="containsText" text="Deferred">
      <formula>NOT(ISERROR(SEARCH("Deferred",G29)))</formula>
    </cfRule>
    <cfRule type="containsText" dxfId="3336" priority="3654" operator="containsText" text="Deleted">
      <formula>NOT(ISERROR(SEARCH("Deleted",G29)))</formula>
    </cfRule>
    <cfRule type="containsText" dxfId="3335" priority="3655" operator="containsText" text="In Danger of Falling Behind Target">
      <formula>NOT(ISERROR(SEARCH("In Danger of Falling Behind Target",G29)))</formula>
    </cfRule>
    <cfRule type="containsText" dxfId="3334" priority="3656" operator="containsText" text="Not yet due">
      <formula>NOT(ISERROR(SEARCH("Not yet due",G29)))</formula>
    </cfRule>
    <cfRule type="containsText" dxfId="3333" priority="3657" operator="containsText" text="Completed Behind Schedule">
      <formula>NOT(ISERROR(SEARCH("Completed Behind Schedule",G29)))</formula>
    </cfRule>
    <cfRule type="containsText" dxfId="3332" priority="3658" operator="containsText" text="Off Target">
      <formula>NOT(ISERROR(SEARCH("Off Target",G29)))</formula>
    </cfRule>
    <cfRule type="containsText" dxfId="3331" priority="3659" operator="containsText" text="In Danger of Falling Behind Target">
      <formula>NOT(ISERROR(SEARCH("In Danger of Falling Behind Target",G29)))</formula>
    </cfRule>
    <cfRule type="containsText" dxfId="3330" priority="3660" operator="containsText" text="On Track to be Achieved">
      <formula>NOT(ISERROR(SEARCH("On Track to be Achieved",G29)))</formula>
    </cfRule>
    <cfRule type="containsText" dxfId="3329" priority="3661" operator="containsText" text="Fully Achieved">
      <formula>NOT(ISERROR(SEARCH("Fully Achieved",G29)))</formula>
    </cfRule>
    <cfRule type="containsText" dxfId="3328" priority="3662" operator="containsText" text="Update not Provided">
      <formula>NOT(ISERROR(SEARCH("Update not Provided",G29)))</formula>
    </cfRule>
    <cfRule type="containsText" dxfId="3327" priority="3663" operator="containsText" text="Not yet due">
      <formula>NOT(ISERROR(SEARCH("Not yet due",G29)))</formula>
    </cfRule>
    <cfRule type="containsText" dxfId="3326" priority="3664" operator="containsText" text="Completed Behind Schedule">
      <formula>NOT(ISERROR(SEARCH("Completed Behind Schedule",G29)))</formula>
    </cfRule>
    <cfRule type="containsText" dxfId="3325" priority="3665" operator="containsText" text="Off Target">
      <formula>NOT(ISERROR(SEARCH("Off Target",G29)))</formula>
    </cfRule>
    <cfRule type="containsText" dxfId="3324" priority="3666" operator="containsText" text="In Danger of Falling Behind Target">
      <formula>NOT(ISERROR(SEARCH("In Danger of Falling Behind Target",G29)))</formula>
    </cfRule>
    <cfRule type="containsText" dxfId="3323" priority="3667" operator="containsText" text="On Track to be Achieved">
      <formula>NOT(ISERROR(SEARCH("On Track to be Achieved",G29)))</formula>
    </cfRule>
    <cfRule type="containsText" dxfId="3322" priority="3668" operator="containsText" text="Fully Achieved">
      <formula>NOT(ISERROR(SEARCH("Fully Achieved",G29)))</formula>
    </cfRule>
    <cfRule type="containsText" dxfId="3321" priority="3669" operator="containsText" text="Fully Achieved">
      <formula>NOT(ISERROR(SEARCH("Fully Achieved",G29)))</formula>
    </cfRule>
    <cfRule type="containsText" dxfId="3320" priority="3670" operator="containsText" text="Fully Achieved">
      <formula>NOT(ISERROR(SEARCH("Fully Achieved",G29)))</formula>
    </cfRule>
    <cfRule type="containsText" dxfId="3319" priority="3671" operator="containsText" text="Deferred">
      <formula>NOT(ISERROR(SEARCH("Deferred",G29)))</formula>
    </cfRule>
    <cfRule type="containsText" dxfId="3318" priority="3672" operator="containsText" text="Deleted">
      <formula>NOT(ISERROR(SEARCH("Deleted",G29)))</formula>
    </cfRule>
    <cfRule type="containsText" dxfId="3317" priority="3673" operator="containsText" text="In Danger of Falling Behind Target">
      <formula>NOT(ISERROR(SEARCH("In Danger of Falling Behind Target",G29)))</formula>
    </cfRule>
    <cfRule type="containsText" dxfId="3316" priority="3674" operator="containsText" text="Not yet due">
      <formula>NOT(ISERROR(SEARCH("Not yet due",G29)))</formula>
    </cfRule>
    <cfRule type="containsText" dxfId="3315" priority="3675" operator="containsText" text="Update not Provided">
      <formula>NOT(ISERROR(SEARCH("Update not Provided",G29)))</formula>
    </cfRule>
  </conditionalFormatting>
  <conditionalFormatting sqref="G30:G37">
    <cfRule type="containsText" dxfId="3314" priority="3604" operator="containsText" text="On track to be achieved">
      <formula>NOT(ISERROR(SEARCH("On track to be achieved",G30)))</formula>
    </cfRule>
    <cfRule type="containsText" dxfId="3313" priority="3605" operator="containsText" text="Deferred">
      <formula>NOT(ISERROR(SEARCH("Deferred",G30)))</formula>
    </cfRule>
    <cfRule type="containsText" dxfId="3312" priority="3606" operator="containsText" text="Deleted">
      <formula>NOT(ISERROR(SEARCH("Deleted",G30)))</formula>
    </cfRule>
    <cfRule type="containsText" dxfId="3311" priority="3607" operator="containsText" text="In Danger of Falling Behind Target">
      <formula>NOT(ISERROR(SEARCH("In Danger of Falling Behind Target",G30)))</formula>
    </cfRule>
    <cfRule type="containsText" dxfId="3310" priority="3608" operator="containsText" text="Not yet due">
      <formula>NOT(ISERROR(SEARCH("Not yet due",G30)))</formula>
    </cfRule>
    <cfRule type="containsText" dxfId="3309" priority="3609" operator="containsText" text="Update not Provided">
      <formula>NOT(ISERROR(SEARCH("Update not Provided",G30)))</formula>
    </cfRule>
    <cfRule type="containsText" dxfId="3308" priority="3610" operator="containsText" text="Not yet due">
      <formula>NOT(ISERROR(SEARCH("Not yet due",G30)))</formula>
    </cfRule>
    <cfRule type="containsText" dxfId="3307" priority="3611" operator="containsText" text="Completed Behind Schedule">
      <formula>NOT(ISERROR(SEARCH("Completed Behind Schedule",G30)))</formula>
    </cfRule>
    <cfRule type="containsText" dxfId="3306" priority="3612" operator="containsText" text="Off Target">
      <formula>NOT(ISERROR(SEARCH("Off Target",G30)))</formula>
    </cfRule>
    <cfRule type="containsText" dxfId="3305" priority="3613" operator="containsText" text="On Track to be Achieved">
      <formula>NOT(ISERROR(SEARCH("On Track to be Achieved",G30)))</formula>
    </cfRule>
    <cfRule type="containsText" dxfId="3304" priority="3614" operator="containsText" text="Fully Achieved">
      <formula>NOT(ISERROR(SEARCH("Fully Achieved",G30)))</formula>
    </cfRule>
    <cfRule type="containsText" dxfId="3303" priority="3615" operator="containsText" text="Not yet due">
      <formula>NOT(ISERROR(SEARCH("Not yet due",G30)))</formula>
    </cfRule>
    <cfRule type="containsText" dxfId="3302" priority="3616" operator="containsText" text="Not Yet Due">
      <formula>NOT(ISERROR(SEARCH("Not Yet Due",G30)))</formula>
    </cfRule>
    <cfRule type="containsText" dxfId="3301" priority="3617" operator="containsText" text="Deferred">
      <formula>NOT(ISERROR(SEARCH("Deferred",G30)))</formula>
    </cfRule>
    <cfRule type="containsText" dxfId="3300" priority="3618" operator="containsText" text="Deleted">
      <formula>NOT(ISERROR(SEARCH("Deleted",G30)))</formula>
    </cfRule>
    <cfRule type="containsText" dxfId="3299" priority="3619" operator="containsText" text="In Danger of Falling Behind Target">
      <formula>NOT(ISERROR(SEARCH("In Danger of Falling Behind Target",G30)))</formula>
    </cfRule>
    <cfRule type="containsText" dxfId="3298" priority="3620" operator="containsText" text="Not yet due">
      <formula>NOT(ISERROR(SEARCH("Not yet due",G30)))</formula>
    </cfRule>
    <cfRule type="containsText" dxfId="3297" priority="3621" operator="containsText" text="Completed Behind Schedule">
      <formula>NOT(ISERROR(SEARCH("Completed Behind Schedule",G30)))</formula>
    </cfRule>
    <cfRule type="containsText" dxfId="3296" priority="3622" operator="containsText" text="Off Target">
      <formula>NOT(ISERROR(SEARCH("Off Target",G30)))</formula>
    </cfRule>
    <cfRule type="containsText" dxfId="3295" priority="3623" operator="containsText" text="In Danger of Falling Behind Target">
      <formula>NOT(ISERROR(SEARCH("In Danger of Falling Behind Target",G30)))</formula>
    </cfRule>
    <cfRule type="containsText" dxfId="3294" priority="3624" operator="containsText" text="On Track to be Achieved">
      <formula>NOT(ISERROR(SEARCH("On Track to be Achieved",G30)))</formula>
    </cfRule>
    <cfRule type="containsText" dxfId="3293" priority="3625" operator="containsText" text="Fully Achieved">
      <formula>NOT(ISERROR(SEARCH("Fully Achieved",G30)))</formula>
    </cfRule>
    <cfRule type="containsText" dxfId="3292" priority="3626" operator="containsText" text="Update not Provided">
      <formula>NOT(ISERROR(SEARCH("Update not Provided",G30)))</formula>
    </cfRule>
    <cfRule type="containsText" dxfId="3291" priority="3627" operator="containsText" text="Not yet due">
      <formula>NOT(ISERROR(SEARCH("Not yet due",G30)))</formula>
    </cfRule>
    <cfRule type="containsText" dxfId="3290" priority="3628" operator="containsText" text="Completed Behind Schedule">
      <formula>NOT(ISERROR(SEARCH("Completed Behind Schedule",G30)))</formula>
    </cfRule>
    <cfRule type="containsText" dxfId="3289" priority="3629" operator="containsText" text="Off Target">
      <formula>NOT(ISERROR(SEARCH("Off Target",G30)))</formula>
    </cfRule>
    <cfRule type="containsText" dxfId="3288" priority="3630" operator="containsText" text="In Danger of Falling Behind Target">
      <formula>NOT(ISERROR(SEARCH("In Danger of Falling Behind Target",G30)))</formula>
    </cfRule>
    <cfRule type="containsText" dxfId="3287" priority="3631" operator="containsText" text="On Track to be Achieved">
      <formula>NOT(ISERROR(SEARCH("On Track to be Achieved",G30)))</formula>
    </cfRule>
    <cfRule type="containsText" dxfId="3286" priority="3632" operator="containsText" text="Fully Achieved">
      <formula>NOT(ISERROR(SEARCH("Fully Achieved",G30)))</formula>
    </cfRule>
    <cfRule type="containsText" dxfId="3285" priority="3633" operator="containsText" text="Fully Achieved">
      <formula>NOT(ISERROR(SEARCH("Fully Achieved",G30)))</formula>
    </cfRule>
    <cfRule type="containsText" dxfId="3284" priority="3634" operator="containsText" text="Fully Achieved">
      <formula>NOT(ISERROR(SEARCH("Fully Achieved",G30)))</formula>
    </cfRule>
    <cfRule type="containsText" dxfId="3283" priority="3635" operator="containsText" text="Deferred">
      <formula>NOT(ISERROR(SEARCH("Deferred",G30)))</formula>
    </cfRule>
    <cfRule type="containsText" dxfId="3282" priority="3636" operator="containsText" text="Deleted">
      <formula>NOT(ISERROR(SEARCH("Deleted",G30)))</formula>
    </cfRule>
    <cfRule type="containsText" dxfId="3281" priority="3637" operator="containsText" text="In Danger of Falling Behind Target">
      <formula>NOT(ISERROR(SEARCH("In Danger of Falling Behind Target",G30)))</formula>
    </cfRule>
    <cfRule type="containsText" dxfId="3280" priority="3638" operator="containsText" text="Not yet due">
      <formula>NOT(ISERROR(SEARCH("Not yet due",G30)))</formula>
    </cfRule>
    <cfRule type="containsText" dxfId="3279" priority="3639" operator="containsText" text="Update not Provided">
      <formula>NOT(ISERROR(SEARCH("Update not Provided",G30)))</formula>
    </cfRule>
  </conditionalFormatting>
  <conditionalFormatting sqref="G38:G39">
    <cfRule type="containsText" dxfId="3278" priority="3568" operator="containsText" text="On track to be achieved">
      <formula>NOT(ISERROR(SEARCH("On track to be achieved",G38)))</formula>
    </cfRule>
    <cfRule type="containsText" dxfId="3277" priority="3569" operator="containsText" text="Deferred">
      <formula>NOT(ISERROR(SEARCH("Deferred",G38)))</formula>
    </cfRule>
    <cfRule type="containsText" dxfId="3276" priority="3570" operator="containsText" text="Deleted">
      <formula>NOT(ISERROR(SEARCH("Deleted",G38)))</formula>
    </cfRule>
    <cfRule type="containsText" dxfId="3275" priority="3571" operator="containsText" text="In Danger of Falling Behind Target">
      <formula>NOT(ISERROR(SEARCH("In Danger of Falling Behind Target",G38)))</formula>
    </cfRule>
    <cfRule type="containsText" dxfId="3274" priority="3572" operator="containsText" text="Not yet due">
      <formula>NOT(ISERROR(SEARCH("Not yet due",G38)))</formula>
    </cfRule>
    <cfRule type="containsText" dxfId="3273" priority="3573" operator="containsText" text="Update not Provided">
      <formula>NOT(ISERROR(SEARCH("Update not Provided",G38)))</formula>
    </cfRule>
    <cfRule type="containsText" dxfId="3272" priority="3574" operator="containsText" text="Not yet due">
      <formula>NOT(ISERROR(SEARCH("Not yet due",G38)))</formula>
    </cfRule>
    <cfRule type="containsText" dxfId="3271" priority="3575" operator="containsText" text="Completed Behind Schedule">
      <formula>NOT(ISERROR(SEARCH("Completed Behind Schedule",G38)))</formula>
    </cfRule>
    <cfRule type="containsText" dxfId="3270" priority="3576" operator="containsText" text="Off Target">
      <formula>NOT(ISERROR(SEARCH("Off Target",G38)))</formula>
    </cfRule>
    <cfRule type="containsText" dxfId="3269" priority="3577" operator="containsText" text="On Track to be Achieved">
      <formula>NOT(ISERROR(SEARCH("On Track to be Achieved",G38)))</formula>
    </cfRule>
    <cfRule type="containsText" dxfId="3268" priority="3578" operator="containsText" text="Fully Achieved">
      <formula>NOT(ISERROR(SEARCH("Fully Achieved",G38)))</formula>
    </cfRule>
    <cfRule type="containsText" dxfId="3267" priority="3579" operator="containsText" text="Not yet due">
      <formula>NOT(ISERROR(SEARCH("Not yet due",G38)))</formula>
    </cfRule>
    <cfRule type="containsText" dxfId="3266" priority="3580" operator="containsText" text="Not Yet Due">
      <formula>NOT(ISERROR(SEARCH("Not Yet Due",G38)))</formula>
    </cfRule>
    <cfRule type="containsText" dxfId="3265" priority="3581" operator="containsText" text="Deferred">
      <formula>NOT(ISERROR(SEARCH("Deferred",G38)))</formula>
    </cfRule>
    <cfRule type="containsText" dxfId="3264" priority="3582" operator="containsText" text="Deleted">
      <formula>NOT(ISERROR(SEARCH("Deleted",G38)))</formula>
    </cfRule>
    <cfRule type="containsText" dxfId="3263" priority="3583" operator="containsText" text="In Danger of Falling Behind Target">
      <formula>NOT(ISERROR(SEARCH("In Danger of Falling Behind Target",G38)))</formula>
    </cfRule>
    <cfRule type="containsText" dxfId="3262" priority="3584" operator="containsText" text="Not yet due">
      <formula>NOT(ISERROR(SEARCH("Not yet due",G38)))</formula>
    </cfRule>
    <cfRule type="containsText" dxfId="3261" priority="3585" operator="containsText" text="Completed Behind Schedule">
      <formula>NOT(ISERROR(SEARCH("Completed Behind Schedule",G38)))</formula>
    </cfRule>
    <cfRule type="containsText" dxfId="3260" priority="3586" operator="containsText" text="Off Target">
      <formula>NOT(ISERROR(SEARCH("Off Target",G38)))</formula>
    </cfRule>
    <cfRule type="containsText" dxfId="3259" priority="3587" operator="containsText" text="In Danger of Falling Behind Target">
      <formula>NOT(ISERROR(SEARCH("In Danger of Falling Behind Target",G38)))</formula>
    </cfRule>
    <cfRule type="containsText" dxfId="3258" priority="3588" operator="containsText" text="On Track to be Achieved">
      <formula>NOT(ISERROR(SEARCH("On Track to be Achieved",G38)))</formula>
    </cfRule>
    <cfRule type="containsText" dxfId="3257" priority="3589" operator="containsText" text="Fully Achieved">
      <formula>NOT(ISERROR(SEARCH("Fully Achieved",G38)))</formula>
    </cfRule>
    <cfRule type="containsText" dxfId="3256" priority="3590" operator="containsText" text="Update not Provided">
      <formula>NOT(ISERROR(SEARCH("Update not Provided",G38)))</formula>
    </cfRule>
    <cfRule type="containsText" dxfId="3255" priority="3591" operator="containsText" text="Not yet due">
      <formula>NOT(ISERROR(SEARCH("Not yet due",G38)))</formula>
    </cfRule>
    <cfRule type="containsText" dxfId="3254" priority="3592" operator="containsText" text="Completed Behind Schedule">
      <formula>NOT(ISERROR(SEARCH("Completed Behind Schedule",G38)))</formula>
    </cfRule>
    <cfRule type="containsText" dxfId="3253" priority="3593" operator="containsText" text="Off Target">
      <formula>NOT(ISERROR(SEARCH("Off Target",G38)))</formula>
    </cfRule>
    <cfRule type="containsText" dxfId="3252" priority="3594" operator="containsText" text="In Danger of Falling Behind Target">
      <formula>NOT(ISERROR(SEARCH("In Danger of Falling Behind Target",G38)))</formula>
    </cfRule>
    <cfRule type="containsText" dxfId="3251" priority="3595" operator="containsText" text="On Track to be Achieved">
      <formula>NOT(ISERROR(SEARCH("On Track to be Achieved",G38)))</formula>
    </cfRule>
    <cfRule type="containsText" dxfId="3250" priority="3596" operator="containsText" text="Fully Achieved">
      <formula>NOT(ISERROR(SEARCH("Fully Achieved",G38)))</formula>
    </cfRule>
    <cfRule type="containsText" dxfId="3249" priority="3597" operator="containsText" text="Fully Achieved">
      <formula>NOT(ISERROR(SEARCH("Fully Achieved",G38)))</formula>
    </cfRule>
    <cfRule type="containsText" dxfId="3248" priority="3598" operator="containsText" text="Fully Achieved">
      <formula>NOT(ISERROR(SEARCH("Fully Achieved",G38)))</formula>
    </cfRule>
    <cfRule type="containsText" dxfId="3247" priority="3599" operator="containsText" text="Deferred">
      <formula>NOT(ISERROR(SEARCH("Deferred",G38)))</formula>
    </cfRule>
    <cfRule type="containsText" dxfId="3246" priority="3600" operator="containsText" text="Deleted">
      <formula>NOT(ISERROR(SEARCH("Deleted",G38)))</formula>
    </cfRule>
    <cfRule type="containsText" dxfId="3245" priority="3601" operator="containsText" text="In Danger of Falling Behind Target">
      <formula>NOT(ISERROR(SEARCH("In Danger of Falling Behind Target",G38)))</formula>
    </cfRule>
    <cfRule type="containsText" dxfId="3244" priority="3602" operator="containsText" text="Not yet due">
      <formula>NOT(ISERROR(SEARCH("Not yet due",G38)))</formula>
    </cfRule>
    <cfRule type="containsText" dxfId="3243" priority="3603" operator="containsText" text="Update not Provided">
      <formula>NOT(ISERROR(SEARCH("Update not Provided",G38)))</formula>
    </cfRule>
  </conditionalFormatting>
  <conditionalFormatting sqref="G38:G39">
    <cfRule type="containsText" dxfId="3242" priority="3532" operator="containsText" text="On track to be achieved">
      <formula>NOT(ISERROR(SEARCH("On track to be achieved",G38)))</formula>
    </cfRule>
    <cfRule type="containsText" dxfId="3241" priority="3533" operator="containsText" text="Deferred">
      <formula>NOT(ISERROR(SEARCH("Deferred",G38)))</formula>
    </cfRule>
    <cfRule type="containsText" dxfId="3240" priority="3534" operator="containsText" text="Deleted">
      <formula>NOT(ISERROR(SEARCH("Deleted",G38)))</formula>
    </cfRule>
    <cfRule type="containsText" dxfId="3239" priority="3535" operator="containsText" text="In Danger of Falling Behind Target">
      <formula>NOT(ISERROR(SEARCH("In Danger of Falling Behind Target",G38)))</formula>
    </cfRule>
    <cfRule type="containsText" dxfId="3238" priority="3536" operator="containsText" text="Not yet due">
      <formula>NOT(ISERROR(SEARCH("Not yet due",G38)))</formula>
    </cfRule>
    <cfRule type="containsText" dxfId="3237" priority="3537" operator="containsText" text="Update not Provided">
      <formula>NOT(ISERROR(SEARCH("Update not Provided",G38)))</formula>
    </cfRule>
    <cfRule type="containsText" dxfId="3236" priority="3538" operator="containsText" text="Not yet due">
      <formula>NOT(ISERROR(SEARCH("Not yet due",G38)))</formula>
    </cfRule>
    <cfRule type="containsText" dxfId="3235" priority="3539" operator="containsText" text="Completed Behind Schedule">
      <formula>NOT(ISERROR(SEARCH("Completed Behind Schedule",G38)))</formula>
    </cfRule>
    <cfRule type="containsText" dxfId="3234" priority="3540" operator="containsText" text="Off Target">
      <formula>NOT(ISERROR(SEARCH("Off Target",G38)))</formula>
    </cfRule>
    <cfRule type="containsText" dxfId="3233" priority="3541" operator="containsText" text="On Track to be Achieved">
      <formula>NOT(ISERROR(SEARCH("On Track to be Achieved",G38)))</formula>
    </cfRule>
    <cfRule type="containsText" dxfId="3232" priority="3542" operator="containsText" text="Fully Achieved">
      <formula>NOT(ISERROR(SEARCH("Fully Achieved",G38)))</formula>
    </cfRule>
    <cfRule type="containsText" dxfId="3231" priority="3543" operator="containsText" text="Not yet due">
      <formula>NOT(ISERROR(SEARCH("Not yet due",G38)))</formula>
    </cfRule>
    <cfRule type="containsText" dxfId="3230" priority="3544" operator="containsText" text="Not Yet Due">
      <formula>NOT(ISERROR(SEARCH("Not Yet Due",G38)))</formula>
    </cfRule>
    <cfRule type="containsText" dxfId="3229" priority="3545" operator="containsText" text="Deferred">
      <formula>NOT(ISERROR(SEARCH("Deferred",G38)))</formula>
    </cfRule>
    <cfRule type="containsText" dxfId="3228" priority="3546" operator="containsText" text="Deleted">
      <formula>NOT(ISERROR(SEARCH("Deleted",G38)))</formula>
    </cfRule>
    <cfRule type="containsText" dxfId="3227" priority="3547" operator="containsText" text="In Danger of Falling Behind Target">
      <formula>NOT(ISERROR(SEARCH("In Danger of Falling Behind Target",G38)))</formula>
    </cfRule>
    <cfRule type="containsText" dxfId="3226" priority="3548" operator="containsText" text="Not yet due">
      <formula>NOT(ISERROR(SEARCH("Not yet due",G38)))</formula>
    </cfRule>
    <cfRule type="containsText" dxfId="3225" priority="3549" operator="containsText" text="Completed Behind Schedule">
      <formula>NOT(ISERROR(SEARCH("Completed Behind Schedule",G38)))</formula>
    </cfRule>
    <cfRule type="containsText" dxfId="3224" priority="3550" operator="containsText" text="Off Target">
      <formula>NOT(ISERROR(SEARCH("Off Target",G38)))</formula>
    </cfRule>
    <cfRule type="containsText" dxfId="3223" priority="3551" operator="containsText" text="In Danger of Falling Behind Target">
      <formula>NOT(ISERROR(SEARCH("In Danger of Falling Behind Target",G38)))</formula>
    </cfRule>
    <cfRule type="containsText" dxfId="3222" priority="3552" operator="containsText" text="On Track to be Achieved">
      <formula>NOT(ISERROR(SEARCH("On Track to be Achieved",G38)))</formula>
    </cfRule>
    <cfRule type="containsText" dxfId="3221" priority="3553" operator="containsText" text="Fully Achieved">
      <formula>NOT(ISERROR(SEARCH("Fully Achieved",G38)))</formula>
    </cfRule>
    <cfRule type="containsText" dxfId="3220" priority="3554" operator="containsText" text="Update not Provided">
      <formula>NOT(ISERROR(SEARCH("Update not Provided",G38)))</formula>
    </cfRule>
    <cfRule type="containsText" dxfId="3219" priority="3555" operator="containsText" text="Not yet due">
      <formula>NOT(ISERROR(SEARCH("Not yet due",G38)))</formula>
    </cfRule>
    <cfRule type="containsText" dxfId="3218" priority="3556" operator="containsText" text="Completed Behind Schedule">
      <formula>NOT(ISERROR(SEARCH("Completed Behind Schedule",G38)))</formula>
    </cfRule>
    <cfRule type="containsText" dxfId="3217" priority="3557" operator="containsText" text="Off Target">
      <formula>NOT(ISERROR(SEARCH("Off Target",G38)))</formula>
    </cfRule>
    <cfRule type="containsText" dxfId="3216" priority="3558" operator="containsText" text="In Danger of Falling Behind Target">
      <formula>NOT(ISERROR(SEARCH("In Danger of Falling Behind Target",G38)))</formula>
    </cfRule>
    <cfRule type="containsText" dxfId="3215" priority="3559" operator="containsText" text="On Track to be Achieved">
      <formula>NOT(ISERROR(SEARCH("On Track to be Achieved",G38)))</formula>
    </cfRule>
    <cfRule type="containsText" dxfId="3214" priority="3560" operator="containsText" text="Fully Achieved">
      <formula>NOT(ISERROR(SEARCH("Fully Achieved",G38)))</formula>
    </cfRule>
    <cfRule type="containsText" dxfId="3213" priority="3561" operator="containsText" text="Fully Achieved">
      <formula>NOT(ISERROR(SEARCH("Fully Achieved",G38)))</formula>
    </cfRule>
    <cfRule type="containsText" dxfId="3212" priority="3562" operator="containsText" text="Fully Achieved">
      <formula>NOT(ISERROR(SEARCH("Fully Achieved",G38)))</formula>
    </cfRule>
    <cfRule type="containsText" dxfId="3211" priority="3563" operator="containsText" text="Deferred">
      <formula>NOT(ISERROR(SEARCH("Deferred",G38)))</formula>
    </cfRule>
    <cfRule type="containsText" dxfId="3210" priority="3564" operator="containsText" text="Deleted">
      <formula>NOT(ISERROR(SEARCH("Deleted",G38)))</formula>
    </cfRule>
    <cfRule type="containsText" dxfId="3209" priority="3565" operator="containsText" text="In Danger of Falling Behind Target">
      <formula>NOT(ISERROR(SEARCH("In Danger of Falling Behind Target",G38)))</formula>
    </cfRule>
    <cfRule type="containsText" dxfId="3208" priority="3566" operator="containsText" text="Not yet due">
      <formula>NOT(ISERROR(SEARCH("Not yet due",G38)))</formula>
    </cfRule>
    <cfRule type="containsText" dxfId="3207" priority="3567" operator="containsText" text="Update not Provided">
      <formula>NOT(ISERROR(SEARCH("Update not Provided",G38)))</formula>
    </cfRule>
  </conditionalFormatting>
  <conditionalFormatting sqref="G40:G41">
    <cfRule type="containsText" dxfId="3206" priority="3496" operator="containsText" text="On track to be achieved">
      <formula>NOT(ISERROR(SEARCH("On track to be achieved",G40)))</formula>
    </cfRule>
    <cfRule type="containsText" dxfId="3205" priority="3497" operator="containsText" text="Deferred">
      <formula>NOT(ISERROR(SEARCH("Deferred",G40)))</formula>
    </cfRule>
    <cfRule type="containsText" dxfId="3204" priority="3498" operator="containsText" text="Deleted">
      <formula>NOT(ISERROR(SEARCH("Deleted",G40)))</formula>
    </cfRule>
    <cfRule type="containsText" dxfId="3203" priority="3499" operator="containsText" text="In Danger of Falling Behind Target">
      <formula>NOT(ISERROR(SEARCH("In Danger of Falling Behind Target",G40)))</formula>
    </cfRule>
    <cfRule type="containsText" dxfId="3202" priority="3500" operator="containsText" text="Not yet due">
      <formula>NOT(ISERROR(SEARCH("Not yet due",G40)))</formula>
    </cfRule>
    <cfRule type="containsText" dxfId="3201" priority="3501" operator="containsText" text="Update not Provided">
      <formula>NOT(ISERROR(SEARCH("Update not Provided",G40)))</formula>
    </cfRule>
    <cfRule type="containsText" dxfId="3200" priority="3502" operator="containsText" text="Not yet due">
      <formula>NOT(ISERROR(SEARCH("Not yet due",G40)))</formula>
    </cfRule>
    <cfRule type="containsText" dxfId="3199" priority="3503" operator="containsText" text="Completed Behind Schedule">
      <formula>NOT(ISERROR(SEARCH("Completed Behind Schedule",G40)))</formula>
    </cfRule>
    <cfRule type="containsText" dxfId="3198" priority="3504" operator="containsText" text="Off Target">
      <formula>NOT(ISERROR(SEARCH("Off Target",G40)))</formula>
    </cfRule>
    <cfRule type="containsText" dxfId="3197" priority="3505" operator="containsText" text="On Track to be Achieved">
      <formula>NOT(ISERROR(SEARCH("On Track to be Achieved",G40)))</formula>
    </cfRule>
    <cfRule type="containsText" dxfId="3196" priority="3506" operator="containsText" text="Fully Achieved">
      <formula>NOT(ISERROR(SEARCH("Fully Achieved",G40)))</formula>
    </cfRule>
    <cfRule type="containsText" dxfId="3195" priority="3507" operator="containsText" text="Not yet due">
      <formula>NOT(ISERROR(SEARCH("Not yet due",G40)))</formula>
    </cfRule>
    <cfRule type="containsText" dxfId="3194" priority="3508" operator="containsText" text="Not Yet Due">
      <formula>NOT(ISERROR(SEARCH("Not Yet Due",G40)))</formula>
    </cfRule>
    <cfRule type="containsText" dxfId="3193" priority="3509" operator="containsText" text="Deferred">
      <formula>NOT(ISERROR(SEARCH("Deferred",G40)))</formula>
    </cfRule>
    <cfRule type="containsText" dxfId="3192" priority="3510" operator="containsText" text="Deleted">
      <formula>NOT(ISERROR(SEARCH("Deleted",G40)))</formula>
    </cfRule>
    <cfRule type="containsText" dxfId="3191" priority="3511" operator="containsText" text="In Danger of Falling Behind Target">
      <formula>NOT(ISERROR(SEARCH("In Danger of Falling Behind Target",G40)))</formula>
    </cfRule>
    <cfRule type="containsText" dxfId="3190" priority="3512" operator="containsText" text="Not yet due">
      <formula>NOT(ISERROR(SEARCH("Not yet due",G40)))</formula>
    </cfRule>
    <cfRule type="containsText" dxfId="3189" priority="3513" operator="containsText" text="Completed Behind Schedule">
      <formula>NOT(ISERROR(SEARCH("Completed Behind Schedule",G40)))</formula>
    </cfRule>
    <cfRule type="containsText" dxfId="3188" priority="3514" operator="containsText" text="Off Target">
      <formula>NOT(ISERROR(SEARCH("Off Target",G40)))</formula>
    </cfRule>
    <cfRule type="containsText" dxfId="3187" priority="3515" operator="containsText" text="In Danger of Falling Behind Target">
      <formula>NOT(ISERROR(SEARCH("In Danger of Falling Behind Target",G40)))</formula>
    </cfRule>
    <cfRule type="containsText" dxfId="3186" priority="3516" operator="containsText" text="On Track to be Achieved">
      <formula>NOT(ISERROR(SEARCH("On Track to be Achieved",G40)))</formula>
    </cfRule>
    <cfRule type="containsText" dxfId="3185" priority="3517" operator="containsText" text="Fully Achieved">
      <formula>NOT(ISERROR(SEARCH("Fully Achieved",G40)))</formula>
    </cfRule>
    <cfRule type="containsText" dxfId="3184" priority="3518" operator="containsText" text="Update not Provided">
      <formula>NOT(ISERROR(SEARCH("Update not Provided",G40)))</formula>
    </cfRule>
    <cfRule type="containsText" dxfId="3183" priority="3519" operator="containsText" text="Not yet due">
      <formula>NOT(ISERROR(SEARCH("Not yet due",G40)))</formula>
    </cfRule>
    <cfRule type="containsText" dxfId="3182" priority="3520" operator="containsText" text="Completed Behind Schedule">
      <formula>NOT(ISERROR(SEARCH("Completed Behind Schedule",G40)))</formula>
    </cfRule>
    <cfRule type="containsText" dxfId="3181" priority="3521" operator="containsText" text="Off Target">
      <formula>NOT(ISERROR(SEARCH("Off Target",G40)))</formula>
    </cfRule>
    <cfRule type="containsText" dxfId="3180" priority="3522" operator="containsText" text="In Danger of Falling Behind Target">
      <formula>NOT(ISERROR(SEARCH("In Danger of Falling Behind Target",G40)))</formula>
    </cfRule>
    <cfRule type="containsText" dxfId="3179" priority="3523" operator="containsText" text="On Track to be Achieved">
      <formula>NOT(ISERROR(SEARCH("On Track to be Achieved",G40)))</formula>
    </cfRule>
    <cfRule type="containsText" dxfId="3178" priority="3524" operator="containsText" text="Fully Achieved">
      <formula>NOT(ISERROR(SEARCH("Fully Achieved",G40)))</formula>
    </cfRule>
    <cfRule type="containsText" dxfId="3177" priority="3525" operator="containsText" text="Fully Achieved">
      <formula>NOT(ISERROR(SEARCH("Fully Achieved",G40)))</formula>
    </cfRule>
    <cfRule type="containsText" dxfId="3176" priority="3526" operator="containsText" text="Fully Achieved">
      <formula>NOT(ISERROR(SEARCH("Fully Achieved",G40)))</formula>
    </cfRule>
    <cfRule type="containsText" dxfId="3175" priority="3527" operator="containsText" text="Deferred">
      <formula>NOT(ISERROR(SEARCH("Deferred",G40)))</formula>
    </cfRule>
    <cfRule type="containsText" dxfId="3174" priority="3528" operator="containsText" text="Deleted">
      <formula>NOT(ISERROR(SEARCH("Deleted",G40)))</formula>
    </cfRule>
    <cfRule type="containsText" dxfId="3173" priority="3529" operator="containsText" text="In Danger of Falling Behind Target">
      <formula>NOT(ISERROR(SEARCH("In Danger of Falling Behind Target",G40)))</formula>
    </cfRule>
    <cfRule type="containsText" dxfId="3172" priority="3530" operator="containsText" text="Not yet due">
      <formula>NOT(ISERROR(SEARCH("Not yet due",G40)))</formula>
    </cfRule>
    <cfRule type="containsText" dxfId="3171" priority="3531" operator="containsText" text="Update not Provided">
      <formula>NOT(ISERROR(SEARCH("Update not Provided",G40)))</formula>
    </cfRule>
  </conditionalFormatting>
  <conditionalFormatting sqref="G42">
    <cfRule type="containsText" dxfId="3170" priority="3460" operator="containsText" text="On track to be achieved">
      <formula>NOT(ISERROR(SEARCH("On track to be achieved",G42)))</formula>
    </cfRule>
    <cfRule type="containsText" dxfId="3169" priority="3461" operator="containsText" text="Deferred">
      <formula>NOT(ISERROR(SEARCH("Deferred",G42)))</formula>
    </cfRule>
    <cfRule type="containsText" dxfId="3168" priority="3462" operator="containsText" text="Deleted">
      <formula>NOT(ISERROR(SEARCH("Deleted",G42)))</formula>
    </cfRule>
    <cfRule type="containsText" dxfId="3167" priority="3463" operator="containsText" text="In Danger of Falling Behind Target">
      <formula>NOT(ISERROR(SEARCH("In Danger of Falling Behind Target",G42)))</formula>
    </cfRule>
    <cfRule type="containsText" dxfId="3166" priority="3464" operator="containsText" text="Not yet due">
      <formula>NOT(ISERROR(SEARCH("Not yet due",G42)))</formula>
    </cfRule>
    <cfRule type="containsText" dxfId="3165" priority="3465" operator="containsText" text="Update not Provided">
      <formula>NOT(ISERROR(SEARCH("Update not Provided",G42)))</formula>
    </cfRule>
    <cfRule type="containsText" dxfId="3164" priority="3466" operator="containsText" text="Not yet due">
      <formula>NOT(ISERROR(SEARCH("Not yet due",G42)))</formula>
    </cfRule>
    <cfRule type="containsText" dxfId="3163" priority="3467" operator="containsText" text="Completed Behind Schedule">
      <formula>NOT(ISERROR(SEARCH("Completed Behind Schedule",G42)))</formula>
    </cfRule>
    <cfRule type="containsText" dxfId="3162" priority="3468" operator="containsText" text="Off Target">
      <formula>NOT(ISERROR(SEARCH("Off Target",G42)))</formula>
    </cfRule>
    <cfRule type="containsText" dxfId="3161" priority="3469" operator="containsText" text="On Track to be Achieved">
      <formula>NOT(ISERROR(SEARCH("On Track to be Achieved",G42)))</formula>
    </cfRule>
    <cfRule type="containsText" dxfId="3160" priority="3470" operator="containsText" text="Fully Achieved">
      <formula>NOT(ISERROR(SEARCH("Fully Achieved",G42)))</formula>
    </cfRule>
    <cfRule type="containsText" dxfId="3159" priority="3471" operator="containsText" text="Not yet due">
      <formula>NOT(ISERROR(SEARCH("Not yet due",G42)))</formula>
    </cfRule>
    <cfRule type="containsText" dxfId="3158" priority="3472" operator="containsText" text="Not Yet Due">
      <formula>NOT(ISERROR(SEARCH("Not Yet Due",G42)))</formula>
    </cfRule>
    <cfRule type="containsText" dxfId="3157" priority="3473" operator="containsText" text="Deferred">
      <formula>NOT(ISERROR(SEARCH("Deferred",G42)))</formula>
    </cfRule>
    <cfRule type="containsText" dxfId="3156" priority="3474" operator="containsText" text="Deleted">
      <formula>NOT(ISERROR(SEARCH("Deleted",G42)))</formula>
    </cfRule>
    <cfRule type="containsText" dxfId="3155" priority="3475" operator="containsText" text="In Danger of Falling Behind Target">
      <formula>NOT(ISERROR(SEARCH("In Danger of Falling Behind Target",G42)))</formula>
    </cfRule>
    <cfRule type="containsText" dxfId="3154" priority="3476" operator="containsText" text="Not yet due">
      <formula>NOT(ISERROR(SEARCH("Not yet due",G42)))</formula>
    </cfRule>
    <cfRule type="containsText" dxfId="3153" priority="3477" operator="containsText" text="Completed Behind Schedule">
      <formula>NOT(ISERROR(SEARCH("Completed Behind Schedule",G42)))</formula>
    </cfRule>
    <cfRule type="containsText" dxfId="3152" priority="3478" operator="containsText" text="Off Target">
      <formula>NOT(ISERROR(SEARCH("Off Target",G42)))</formula>
    </cfRule>
    <cfRule type="containsText" dxfId="3151" priority="3479" operator="containsText" text="In Danger of Falling Behind Target">
      <formula>NOT(ISERROR(SEARCH("In Danger of Falling Behind Target",G42)))</formula>
    </cfRule>
    <cfRule type="containsText" dxfId="3150" priority="3480" operator="containsText" text="On Track to be Achieved">
      <formula>NOT(ISERROR(SEARCH("On Track to be Achieved",G42)))</formula>
    </cfRule>
    <cfRule type="containsText" dxfId="3149" priority="3481" operator="containsText" text="Fully Achieved">
      <formula>NOT(ISERROR(SEARCH("Fully Achieved",G42)))</formula>
    </cfRule>
    <cfRule type="containsText" dxfId="3148" priority="3482" operator="containsText" text="Update not Provided">
      <formula>NOT(ISERROR(SEARCH("Update not Provided",G42)))</formula>
    </cfRule>
    <cfRule type="containsText" dxfId="3147" priority="3483" operator="containsText" text="Not yet due">
      <formula>NOT(ISERROR(SEARCH("Not yet due",G42)))</formula>
    </cfRule>
    <cfRule type="containsText" dxfId="3146" priority="3484" operator="containsText" text="Completed Behind Schedule">
      <formula>NOT(ISERROR(SEARCH("Completed Behind Schedule",G42)))</formula>
    </cfRule>
    <cfRule type="containsText" dxfId="3145" priority="3485" operator="containsText" text="Off Target">
      <formula>NOT(ISERROR(SEARCH("Off Target",G42)))</formula>
    </cfRule>
    <cfRule type="containsText" dxfId="3144" priority="3486" operator="containsText" text="In Danger of Falling Behind Target">
      <formula>NOT(ISERROR(SEARCH("In Danger of Falling Behind Target",G42)))</formula>
    </cfRule>
    <cfRule type="containsText" dxfId="3143" priority="3487" operator="containsText" text="On Track to be Achieved">
      <formula>NOT(ISERROR(SEARCH("On Track to be Achieved",G42)))</formula>
    </cfRule>
    <cfRule type="containsText" dxfId="3142" priority="3488" operator="containsText" text="Fully Achieved">
      <formula>NOT(ISERROR(SEARCH("Fully Achieved",G42)))</formula>
    </cfRule>
    <cfRule type="containsText" dxfId="3141" priority="3489" operator="containsText" text="Fully Achieved">
      <formula>NOT(ISERROR(SEARCH("Fully Achieved",G42)))</formula>
    </cfRule>
    <cfRule type="containsText" dxfId="3140" priority="3490" operator="containsText" text="Fully Achieved">
      <formula>NOT(ISERROR(SEARCH("Fully Achieved",G42)))</formula>
    </cfRule>
    <cfRule type="containsText" dxfId="3139" priority="3491" operator="containsText" text="Deferred">
      <formula>NOT(ISERROR(SEARCH("Deferred",G42)))</formula>
    </cfRule>
    <cfRule type="containsText" dxfId="3138" priority="3492" operator="containsText" text="Deleted">
      <formula>NOT(ISERROR(SEARCH("Deleted",G42)))</formula>
    </cfRule>
    <cfRule type="containsText" dxfId="3137" priority="3493" operator="containsText" text="In Danger of Falling Behind Target">
      <formula>NOT(ISERROR(SEARCH("In Danger of Falling Behind Target",G42)))</formula>
    </cfRule>
    <cfRule type="containsText" dxfId="3136" priority="3494" operator="containsText" text="Not yet due">
      <formula>NOT(ISERROR(SEARCH("Not yet due",G42)))</formula>
    </cfRule>
    <cfRule type="containsText" dxfId="3135" priority="3495" operator="containsText" text="Update not Provided">
      <formula>NOT(ISERROR(SEARCH("Update not Provided",G42)))</formula>
    </cfRule>
  </conditionalFormatting>
  <conditionalFormatting sqref="G42">
    <cfRule type="containsText" dxfId="3134" priority="3424" operator="containsText" text="On track to be achieved">
      <formula>NOT(ISERROR(SEARCH("On track to be achieved",G42)))</formula>
    </cfRule>
    <cfRule type="containsText" dxfId="3133" priority="3425" operator="containsText" text="Deferred">
      <formula>NOT(ISERROR(SEARCH("Deferred",G42)))</formula>
    </cfRule>
    <cfRule type="containsText" dxfId="3132" priority="3426" operator="containsText" text="Deleted">
      <formula>NOT(ISERROR(SEARCH("Deleted",G42)))</formula>
    </cfRule>
    <cfRule type="containsText" dxfId="3131" priority="3427" operator="containsText" text="In Danger of Falling Behind Target">
      <formula>NOT(ISERROR(SEARCH("In Danger of Falling Behind Target",G42)))</formula>
    </cfRule>
    <cfRule type="containsText" dxfId="3130" priority="3428" operator="containsText" text="Not yet due">
      <formula>NOT(ISERROR(SEARCH("Not yet due",G42)))</formula>
    </cfRule>
    <cfRule type="containsText" dxfId="3129" priority="3429" operator="containsText" text="Update not Provided">
      <formula>NOT(ISERROR(SEARCH("Update not Provided",G42)))</formula>
    </cfRule>
    <cfRule type="containsText" dxfId="3128" priority="3430" operator="containsText" text="Not yet due">
      <formula>NOT(ISERROR(SEARCH("Not yet due",G42)))</formula>
    </cfRule>
    <cfRule type="containsText" dxfId="3127" priority="3431" operator="containsText" text="Completed Behind Schedule">
      <formula>NOT(ISERROR(SEARCH("Completed Behind Schedule",G42)))</formula>
    </cfRule>
    <cfRule type="containsText" dxfId="3126" priority="3432" operator="containsText" text="Off Target">
      <formula>NOT(ISERROR(SEARCH("Off Target",G42)))</formula>
    </cfRule>
    <cfRule type="containsText" dxfId="3125" priority="3433" operator="containsText" text="On Track to be Achieved">
      <formula>NOT(ISERROR(SEARCH("On Track to be Achieved",G42)))</formula>
    </cfRule>
    <cfRule type="containsText" dxfId="3124" priority="3434" operator="containsText" text="Fully Achieved">
      <formula>NOT(ISERROR(SEARCH("Fully Achieved",G42)))</formula>
    </cfRule>
    <cfRule type="containsText" dxfId="3123" priority="3435" operator="containsText" text="Not yet due">
      <formula>NOT(ISERROR(SEARCH("Not yet due",G42)))</formula>
    </cfRule>
    <cfRule type="containsText" dxfId="3122" priority="3436" operator="containsText" text="Not Yet Due">
      <formula>NOT(ISERROR(SEARCH("Not Yet Due",G42)))</formula>
    </cfRule>
    <cfRule type="containsText" dxfId="3121" priority="3437" operator="containsText" text="Deferred">
      <formula>NOT(ISERROR(SEARCH("Deferred",G42)))</formula>
    </cfRule>
    <cfRule type="containsText" dxfId="3120" priority="3438" operator="containsText" text="Deleted">
      <formula>NOT(ISERROR(SEARCH("Deleted",G42)))</formula>
    </cfRule>
    <cfRule type="containsText" dxfId="3119" priority="3439" operator="containsText" text="In Danger of Falling Behind Target">
      <formula>NOT(ISERROR(SEARCH("In Danger of Falling Behind Target",G42)))</formula>
    </cfRule>
    <cfRule type="containsText" dxfId="3118" priority="3440" operator="containsText" text="Not yet due">
      <formula>NOT(ISERROR(SEARCH("Not yet due",G42)))</formula>
    </cfRule>
    <cfRule type="containsText" dxfId="3117" priority="3441" operator="containsText" text="Completed Behind Schedule">
      <formula>NOT(ISERROR(SEARCH("Completed Behind Schedule",G42)))</formula>
    </cfRule>
    <cfRule type="containsText" dxfId="3116" priority="3442" operator="containsText" text="Off Target">
      <formula>NOT(ISERROR(SEARCH("Off Target",G42)))</formula>
    </cfRule>
    <cfRule type="containsText" dxfId="3115" priority="3443" operator="containsText" text="In Danger of Falling Behind Target">
      <formula>NOT(ISERROR(SEARCH("In Danger of Falling Behind Target",G42)))</formula>
    </cfRule>
    <cfRule type="containsText" dxfId="3114" priority="3444" operator="containsText" text="On Track to be Achieved">
      <formula>NOT(ISERROR(SEARCH("On Track to be Achieved",G42)))</formula>
    </cfRule>
    <cfRule type="containsText" dxfId="3113" priority="3445" operator="containsText" text="Fully Achieved">
      <formula>NOT(ISERROR(SEARCH("Fully Achieved",G42)))</formula>
    </cfRule>
    <cfRule type="containsText" dxfId="3112" priority="3446" operator="containsText" text="Update not Provided">
      <formula>NOT(ISERROR(SEARCH("Update not Provided",G42)))</formula>
    </cfRule>
    <cfRule type="containsText" dxfId="3111" priority="3447" operator="containsText" text="Not yet due">
      <formula>NOT(ISERROR(SEARCH("Not yet due",G42)))</formula>
    </cfRule>
    <cfRule type="containsText" dxfId="3110" priority="3448" operator="containsText" text="Completed Behind Schedule">
      <formula>NOT(ISERROR(SEARCH("Completed Behind Schedule",G42)))</formula>
    </cfRule>
    <cfRule type="containsText" dxfId="3109" priority="3449" operator="containsText" text="Off Target">
      <formula>NOT(ISERROR(SEARCH("Off Target",G42)))</formula>
    </cfRule>
    <cfRule type="containsText" dxfId="3108" priority="3450" operator="containsText" text="In Danger of Falling Behind Target">
      <formula>NOT(ISERROR(SEARCH("In Danger of Falling Behind Target",G42)))</formula>
    </cfRule>
    <cfRule type="containsText" dxfId="3107" priority="3451" operator="containsText" text="On Track to be Achieved">
      <formula>NOT(ISERROR(SEARCH("On Track to be Achieved",G42)))</formula>
    </cfRule>
    <cfRule type="containsText" dxfId="3106" priority="3452" operator="containsText" text="Fully Achieved">
      <formula>NOT(ISERROR(SEARCH("Fully Achieved",G42)))</formula>
    </cfRule>
    <cfRule type="containsText" dxfId="3105" priority="3453" operator="containsText" text="Fully Achieved">
      <formula>NOT(ISERROR(SEARCH("Fully Achieved",G42)))</formula>
    </cfRule>
    <cfRule type="containsText" dxfId="3104" priority="3454" operator="containsText" text="Fully Achieved">
      <formula>NOT(ISERROR(SEARCH("Fully Achieved",G42)))</formula>
    </cfRule>
    <cfRule type="containsText" dxfId="3103" priority="3455" operator="containsText" text="Deferred">
      <formula>NOT(ISERROR(SEARCH("Deferred",G42)))</formula>
    </cfRule>
    <cfRule type="containsText" dxfId="3102" priority="3456" operator="containsText" text="Deleted">
      <formula>NOT(ISERROR(SEARCH("Deleted",G42)))</formula>
    </cfRule>
    <cfRule type="containsText" dxfId="3101" priority="3457" operator="containsText" text="In Danger of Falling Behind Target">
      <formula>NOT(ISERROR(SEARCH("In Danger of Falling Behind Target",G42)))</formula>
    </cfRule>
    <cfRule type="containsText" dxfId="3100" priority="3458" operator="containsText" text="Not yet due">
      <formula>NOT(ISERROR(SEARCH("Not yet due",G42)))</formula>
    </cfRule>
    <cfRule type="containsText" dxfId="3099" priority="3459" operator="containsText" text="Update not Provided">
      <formula>NOT(ISERROR(SEARCH("Update not Provided",G42)))</formula>
    </cfRule>
  </conditionalFormatting>
  <conditionalFormatting sqref="G43:G49">
    <cfRule type="containsText" dxfId="3098" priority="3388" operator="containsText" text="On track to be achieved">
      <formula>NOT(ISERROR(SEARCH("On track to be achieved",G43)))</formula>
    </cfRule>
    <cfRule type="containsText" dxfId="3097" priority="3389" operator="containsText" text="Deferred">
      <formula>NOT(ISERROR(SEARCH("Deferred",G43)))</formula>
    </cfRule>
    <cfRule type="containsText" dxfId="3096" priority="3390" operator="containsText" text="Deleted">
      <formula>NOT(ISERROR(SEARCH("Deleted",G43)))</formula>
    </cfRule>
    <cfRule type="containsText" dxfId="3095" priority="3391" operator="containsText" text="In Danger of Falling Behind Target">
      <formula>NOT(ISERROR(SEARCH("In Danger of Falling Behind Target",G43)))</formula>
    </cfRule>
    <cfRule type="containsText" dxfId="3094" priority="3392" operator="containsText" text="Not yet due">
      <formula>NOT(ISERROR(SEARCH("Not yet due",G43)))</formula>
    </cfRule>
    <cfRule type="containsText" dxfId="3093" priority="3393" operator="containsText" text="Update not Provided">
      <formula>NOT(ISERROR(SEARCH("Update not Provided",G43)))</formula>
    </cfRule>
    <cfRule type="containsText" dxfId="3092" priority="3394" operator="containsText" text="Not yet due">
      <formula>NOT(ISERROR(SEARCH("Not yet due",G43)))</formula>
    </cfRule>
    <cfRule type="containsText" dxfId="3091" priority="3395" operator="containsText" text="Completed Behind Schedule">
      <formula>NOT(ISERROR(SEARCH("Completed Behind Schedule",G43)))</formula>
    </cfRule>
    <cfRule type="containsText" dxfId="3090" priority="3396" operator="containsText" text="Off Target">
      <formula>NOT(ISERROR(SEARCH("Off Target",G43)))</formula>
    </cfRule>
    <cfRule type="containsText" dxfId="3089" priority="3397" operator="containsText" text="On Track to be Achieved">
      <formula>NOT(ISERROR(SEARCH("On Track to be Achieved",G43)))</formula>
    </cfRule>
    <cfRule type="containsText" dxfId="3088" priority="3398" operator="containsText" text="Fully Achieved">
      <formula>NOT(ISERROR(SEARCH("Fully Achieved",G43)))</formula>
    </cfRule>
    <cfRule type="containsText" dxfId="3087" priority="3399" operator="containsText" text="Not yet due">
      <formula>NOT(ISERROR(SEARCH("Not yet due",G43)))</formula>
    </cfRule>
    <cfRule type="containsText" dxfId="3086" priority="3400" operator="containsText" text="Not Yet Due">
      <formula>NOT(ISERROR(SEARCH("Not Yet Due",G43)))</formula>
    </cfRule>
    <cfRule type="containsText" dxfId="3085" priority="3401" operator="containsText" text="Deferred">
      <formula>NOT(ISERROR(SEARCH("Deferred",G43)))</formula>
    </cfRule>
    <cfRule type="containsText" dxfId="3084" priority="3402" operator="containsText" text="Deleted">
      <formula>NOT(ISERROR(SEARCH("Deleted",G43)))</formula>
    </cfRule>
    <cfRule type="containsText" dxfId="3083" priority="3403" operator="containsText" text="In Danger of Falling Behind Target">
      <formula>NOT(ISERROR(SEARCH("In Danger of Falling Behind Target",G43)))</formula>
    </cfRule>
    <cfRule type="containsText" dxfId="3082" priority="3404" operator="containsText" text="Not yet due">
      <formula>NOT(ISERROR(SEARCH("Not yet due",G43)))</formula>
    </cfRule>
    <cfRule type="containsText" dxfId="3081" priority="3405" operator="containsText" text="Completed Behind Schedule">
      <formula>NOT(ISERROR(SEARCH("Completed Behind Schedule",G43)))</formula>
    </cfRule>
    <cfRule type="containsText" dxfId="3080" priority="3406" operator="containsText" text="Off Target">
      <formula>NOT(ISERROR(SEARCH("Off Target",G43)))</formula>
    </cfRule>
    <cfRule type="containsText" dxfId="3079" priority="3407" operator="containsText" text="In Danger of Falling Behind Target">
      <formula>NOT(ISERROR(SEARCH("In Danger of Falling Behind Target",G43)))</formula>
    </cfRule>
    <cfRule type="containsText" dxfId="3078" priority="3408" operator="containsText" text="On Track to be Achieved">
      <formula>NOT(ISERROR(SEARCH("On Track to be Achieved",G43)))</formula>
    </cfRule>
    <cfRule type="containsText" dxfId="3077" priority="3409" operator="containsText" text="Fully Achieved">
      <formula>NOT(ISERROR(SEARCH("Fully Achieved",G43)))</formula>
    </cfRule>
    <cfRule type="containsText" dxfId="3076" priority="3410" operator="containsText" text="Update not Provided">
      <formula>NOT(ISERROR(SEARCH("Update not Provided",G43)))</formula>
    </cfRule>
    <cfRule type="containsText" dxfId="3075" priority="3411" operator="containsText" text="Not yet due">
      <formula>NOT(ISERROR(SEARCH("Not yet due",G43)))</formula>
    </cfRule>
    <cfRule type="containsText" dxfId="3074" priority="3412" operator="containsText" text="Completed Behind Schedule">
      <formula>NOT(ISERROR(SEARCH("Completed Behind Schedule",G43)))</formula>
    </cfRule>
    <cfRule type="containsText" dxfId="3073" priority="3413" operator="containsText" text="Off Target">
      <formula>NOT(ISERROR(SEARCH("Off Target",G43)))</formula>
    </cfRule>
    <cfRule type="containsText" dxfId="3072" priority="3414" operator="containsText" text="In Danger of Falling Behind Target">
      <formula>NOT(ISERROR(SEARCH("In Danger of Falling Behind Target",G43)))</formula>
    </cfRule>
    <cfRule type="containsText" dxfId="3071" priority="3415" operator="containsText" text="On Track to be Achieved">
      <formula>NOT(ISERROR(SEARCH("On Track to be Achieved",G43)))</formula>
    </cfRule>
    <cfRule type="containsText" dxfId="3070" priority="3416" operator="containsText" text="Fully Achieved">
      <formula>NOT(ISERROR(SEARCH("Fully Achieved",G43)))</formula>
    </cfRule>
    <cfRule type="containsText" dxfId="3069" priority="3417" operator="containsText" text="Fully Achieved">
      <formula>NOT(ISERROR(SEARCH("Fully Achieved",G43)))</formula>
    </cfRule>
    <cfRule type="containsText" dxfId="3068" priority="3418" operator="containsText" text="Fully Achieved">
      <formula>NOT(ISERROR(SEARCH("Fully Achieved",G43)))</formula>
    </cfRule>
    <cfRule type="containsText" dxfId="3067" priority="3419" operator="containsText" text="Deferred">
      <formula>NOT(ISERROR(SEARCH("Deferred",G43)))</formula>
    </cfRule>
    <cfRule type="containsText" dxfId="3066" priority="3420" operator="containsText" text="Deleted">
      <formula>NOT(ISERROR(SEARCH("Deleted",G43)))</formula>
    </cfRule>
    <cfRule type="containsText" dxfId="3065" priority="3421" operator="containsText" text="In Danger of Falling Behind Target">
      <formula>NOT(ISERROR(SEARCH("In Danger of Falling Behind Target",G43)))</formula>
    </cfRule>
    <cfRule type="containsText" dxfId="3064" priority="3422" operator="containsText" text="Not yet due">
      <formula>NOT(ISERROR(SEARCH("Not yet due",G43)))</formula>
    </cfRule>
    <cfRule type="containsText" dxfId="3063" priority="3423" operator="containsText" text="Update not Provided">
      <formula>NOT(ISERROR(SEARCH("Update not Provided",G43)))</formula>
    </cfRule>
  </conditionalFormatting>
  <conditionalFormatting sqref="G50">
    <cfRule type="containsText" dxfId="3062" priority="3352" operator="containsText" text="On track to be achieved">
      <formula>NOT(ISERROR(SEARCH("On track to be achieved",G50)))</formula>
    </cfRule>
    <cfRule type="containsText" dxfId="3061" priority="3353" operator="containsText" text="Deferred">
      <formula>NOT(ISERROR(SEARCH("Deferred",G50)))</formula>
    </cfRule>
    <cfRule type="containsText" dxfId="3060" priority="3354" operator="containsText" text="Deleted">
      <formula>NOT(ISERROR(SEARCH("Deleted",G50)))</formula>
    </cfRule>
    <cfRule type="containsText" dxfId="3059" priority="3355" operator="containsText" text="In Danger of Falling Behind Target">
      <formula>NOT(ISERROR(SEARCH("In Danger of Falling Behind Target",G50)))</formula>
    </cfRule>
    <cfRule type="containsText" dxfId="3058" priority="3356" operator="containsText" text="Not yet due">
      <formula>NOT(ISERROR(SEARCH("Not yet due",G50)))</formula>
    </cfRule>
    <cfRule type="containsText" dxfId="3057" priority="3357" operator="containsText" text="Update not Provided">
      <formula>NOT(ISERROR(SEARCH("Update not Provided",G50)))</formula>
    </cfRule>
    <cfRule type="containsText" dxfId="3056" priority="3358" operator="containsText" text="Not yet due">
      <formula>NOT(ISERROR(SEARCH("Not yet due",G50)))</formula>
    </cfRule>
    <cfRule type="containsText" dxfId="3055" priority="3359" operator="containsText" text="Completed Behind Schedule">
      <formula>NOT(ISERROR(SEARCH("Completed Behind Schedule",G50)))</formula>
    </cfRule>
    <cfRule type="containsText" dxfId="3054" priority="3360" operator="containsText" text="Off Target">
      <formula>NOT(ISERROR(SEARCH("Off Target",G50)))</formula>
    </cfRule>
    <cfRule type="containsText" dxfId="3053" priority="3361" operator="containsText" text="On Track to be Achieved">
      <formula>NOT(ISERROR(SEARCH("On Track to be Achieved",G50)))</formula>
    </cfRule>
    <cfRule type="containsText" dxfId="3052" priority="3362" operator="containsText" text="Fully Achieved">
      <formula>NOT(ISERROR(SEARCH("Fully Achieved",G50)))</formula>
    </cfRule>
    <cfRule type="containsText" dxfId="3051" priority="3363" operator="containsText" text="Not yet due">
      <formula>NOT(ISERROR(SEARCH("Not yet due",G50)))</formula>
    </cfRule>
    <cfRule type="containsText" dxfId="3050" priority="3364" operator="containsText" text="Not Yet Due">
      <formula>NOT(ISERROR(SEARCH("Not Yet Due",G50)))</formula>
    </cfRule>
    <cfRule type="containsText" dxfId="3049" priority="3365" operator="containsText" text="Deferred">
      <formula>NOT(ISERROR(SEARCH("Deferred",G50)))</formula>
    </cfRule>
    <cfRule type="containsText" dxfId="3048" priority="3366" operator="containsText" text="Deleted">
      <formula>NOT(ISERROR(SEARCH("Deleted",G50)))</formula>
    </cfRule>
    <cfRule type="containsText" dxfId="3047" priority="3367" operator="containsText" text="In Danger of Falling Behind Target">
      <formula>NOT(ISERROR(SEARCH("In Danger of Falling Behind Target",G50)))</formula>
    </cfRule>
    <cfRule type="containsText" dxfId="3046" priority="3368" operator="containsText" text="Not yet due">
      <formula>NOT(ISERROR(SEARCH("Not yet due",G50)))</formula>
    </cfRule>
    <cfRule type="containsText" dxfId="3045" priority="3369" operator="containsText" text="Completed Behind Schedule">
      <formula>NOT(ISERROR(SEARCH("Completed Behind Schedule",G50)))</formula>
    </cfRule>
    <cfRule type="containsText" dxfId="3044" priority="3370" operator="containsText" text="Off Target">
      <formula>NOT(ISERROR(SEARCH("Off Target",G50)))</formula>
    </cfRule>
    <cfRule type="containsText" dxfId="3043" priority="3371" operator="containsText" text="In Danger of Falling Behind Target">
      <formula>NOT(ISERROR(SEARCH("In Danger of Falling Behind Target",G50)))</formula>
    </cfRule>
    <cfRule type="containsText" dxfId="3042" priority="3372" operator="containsText" text="On Track to be Achieved">
      <formula>NOT(ISERROR(SEARCH("On Track to be Achieved",G50)))</formula>
    </cfRule>
    <cfRule type="containsText" dxfId="3041" priority="3373" operator="containsText" text="Fully Achieved">
      <formula>NOT(ISERROR(SEARCH("Fully Achieved",G50)))</formula>
    </cfRule>
    <cfRule type="containsText" dxfId="3040" priority="3374" operator="containsText" text="Update not Provided">
      <formula>NOT(ISERROR(SEARCH("Update not Provided",G50)))</formula>
    </cfRule>
    <cfRule type="containsText" dxfId="3039" priority="3375" operator="containsText" text="Not yet due">
      <formula>NOT(ISERROR(SEARCH("Not yet due",G50)))</formula>
    </cfRule>
    <cfRule type="containsText" dxfId="3038" priority="3376" operator="containsText" text="Completed Behind Schedule">
      <formula>NOT(ISERROR(SEARCH("Completed Behind Schedule",G50)))</formula>
    </cfRule>
    <cfRule type="containsText" dxfId="3037" priority="3377" operator="containsText" text="Off Target">
      <formula>NOT(ISERROR(SEARCH("Off Target",G50)))</formula>
    </cfRule>
    <cfRule type="containsText" dxfId="3036" priority="3378" operator="containsText" text="In Danger of Falling Behind Target">
      <formula>NOT(ISERROR(SEARCH("In Danger of Falling Behind Target",G50)))</formula>
    </cfRule>
    <cfRule type="containsText" dxfId="3035" priority="3379" operator="containsText" text="On Track to be Achieved">
      <formula>NOT(ISERROR(SEARCH("On Track to be Achieved",G50)))</formula>
    </cfRule>
    <cfRule type="containsText" dxfId="3034" priority="3380" operator="containsText" text="Fully Achieved">
      <formula>NOT(ISERROR(SEARCH("Fully Achieved",G50)))</formula>
    </cfRule>
    <cfRule type="containsText" dxfId="3033" priority="3381" operator="containsText" text="Fully Achieved">
      <formula>NOT(ISERROR(SEARCH("Fully Achieved",G50)))</formula>
    </cfRule>
    <cfRule type="containsText" dxfId="3032" priority="3382" operator="containsText" text="Fully Achieved">
      <formula>NOT(ISERROR(SEARCH("Fully Achieved",G50)))</formula>
    </cfRule>
    <cfRule type="containsText" dxfId="3031" priority="3383" operator="containsText" text="Deferred">
      <formula>NOT(ISERROR(SEARCH("Deferred",G50)))</formula>
    </cfRule>
    <cfRule type="containsText" dxfId="3030" priority="3384" operator="containsText" text="Deleted">
      <formula>NOT(ISERROR(SEARCH("Deleted",G50)))</formula>
    </cfRule>
    <cfRule type="containsText" dxfId="3029" priority="3385" operator="containsText" text="In Danger of Falling Behind Target">
      <formula>NOT(ISERROR(SEARCH("In Danger of Falling Behind Target",G50)))</formula>
    </cfRule>
    <cfRule type="containsText" dxfId="3028" priority="3386" operator="containsText" text="Not yet due">
      <formula>NOT(ISERROR(SEARCH("Not yet due",G50)))</formula>
    </cfRule>
    <cfRule type="containsText" dxfId="3027" priority="3387" operator="containsText" text="Update not Provided">
      <formula>NOT(ISERROR(SEARCH("Update not Provided",G50)))</formula>
    </cfRule>
  </conditionalFormatting>
  <conditionalFormatting sqref="G50">
    <cfRule type="containsText" dxfId="3026" priority="3316" operator="containsText" text="On track to be achieved">
      <formula>NOT(ISERROR(SEARCH("On track to be achieved",G50)))</formula>
    </cfRule>
    <cfRule type="containsText" dxfId="3025" priority="3317" operator="containsText" text="Deferred">
      <formula>NOT(ISERROR(SEARCH("Deferred",G50)))</formula>
    </cfRule>
    <cfRule type="containsText" dxfId="3024" priority="3318" operator="containsText" text="Deleted">
      <formula>NOT(ISERROR(SEARCH("Deleted",G50)))</formula>
    </cfRule>
    <cfRule type="containsText" dxfId="3023" priority="3319" operator="containsText" text="In Danger of Falling Behind Target">
      <formula>NOT(ISERROR(SEARCH("In Danger of Falling Behind Target",G50)))</formula>
    </cfRule>
    <cfRule type="containsText" dxfId="3022" priority="3320" operator="containsText" text="Not yet due">
      <formula>NOT(ISERROR(SEARCH("Not yet due",G50)))</formula>
    </cfRule>
    <cfRule type="containsText" dxfId="3021" priority="3321" operator="containsText" text="Update not Provided">
      <formula>NOT(ISERROR(SEARCH("Update not Provided",G50)))</formula>
    </cfRule>
    <cfRule type="containsText" dxfId="3020" priority="3322" operator="containsText" text="Not yet due">
      <formula>NOT(ISERROR(SEARCH("Not yet due",G50)))</formula>
    </cfRule>
    <cfRule type="containsText" dxfId="3019" priority="3323" operator="containsText" text="Completed Behind Schedule">
      <formula>NOT(ISERROR(SEARCH("Completed Behind Schedule",G50)))</formula>
    </cfRule>
    <cfRule type="containsText" dxfId="3018" priority="3324" operator="containsText" text="Off Target">
      <formula>NOT(ISERROR(SEARCH("Off Target",G50)))</formula>
    </cfRule>
    <cfRule type="containsText" dxfId="3017" priority="3325" operator="containsText" text="On Track to be Achieved">
      <formula>NOT(ISERROR(SEARCH("On Track to be Achieved",G50)))</formula>
    </cfRule>
    <cfRule type="containsText" dxfId="3016" priority="3326" operator="containsText" text="Fully Achieved">
      <formula>NOT(ISERROR(SEARCH("Fully Achieved",G50)))</formula>
    </cfRule>
    <cfRule type="containsText" dxfId="3015" priority="3327" operator="containsText" text="Not yet due">
      <formula>NOT(ISERROR(SEARCH("Not yet due",G50)))</formula>
    </cfRule>
    <cfRule type="containsText" dxfId="3014" priority="3328" operator="containsText" text="Not Yet Due">
      <formula>NOT(ISERROR(SEARCH("Not Yet Due",G50)))</formula>
    </cfRule>
    <cfRule type="containsText" dxfId="3013" priority="3329" operator="containsText" text="Deferred">
      <formula>NOT(ISERROR(SEARCH("Deferred",G50)))</formula>
    </cfRule>
    <cfRule type="containsText" dxfId="3012" priority="3330" operator="containsText" text="Deleted">
      <formula>NOT(ISERROR(SEARCH("Deleted",G50)))</formula>
    </cfRule>
    <cfRule type="containsText" dxfId="3011" priority="3331" operator="containsText" text="In Danger of Falling Behind Target">
      <formula>NOT(ISERROR(SEARCH("In Danger of Falling Behind Target",G50)))</formula>
    </cfRule>
    <cfRule type="containsText" dxfId="3010" priority="3332" operator="containsText" text="Not yet due">
      <formula>NOT(ISERROR(SEARCH("Not yet due",G50)))</formula>
    </cfRule>
    <cfRule type="containsText" dxfId="3009" priority="3333" operator="containsText" text="Completed Behind Schedule">
      <formula>NOT(ISERROR(SEARCH("Completed Behind Schedule",G50)))</formula>
    </cfRule>
    <cfRule type="containsText" dxfId="3008" priority="3334" operator="containsText" text="Off Target">
      <formula>NOT(ISERROR(SEARCH("Off Target",G50)))</formula>
    </cfRule>
    <cfRule type="containsText" dxfId="3007" priority="3335" operator="containsText" text="In Danger of Falling Behind Target">
      <formula>NOT(ISERROR(SEARCH("In Danger of Falling Behind Target",G50)))</formula>
    </cfRule>
    <cfRule type="containsText" dxfId="3006" priority="3336" operator="containsText" text="On Track to be Achieved">
      <formula>NOT(ISERROR(SEARCH("On Track to be Achieved",G50)))</formula>
    </cfRule>
    <cfRule type="containsText" dxfId="3005" priority="3337" operator="containsText" text="Fully Achieved">
      <formula>NOT(ISERROR(SEARCH("Fully Achieved",G50)))</formula>
    </cfRule>
    <cfRule type="containsText" dxfId="3004" priority="3338" operator="containsText" text="Update not Provided">
      <formula>NOT(ISERROR(SEARCH("Update not Provided",G50)))</formula>
    </cfRule>
    <cfRule type="containsText" dxfId="3003" priority="3339" operator="containsText" text="Not yet due">
      <formula>NOT(ISERROR(SEARCH("Not yet due",G50)))</formula>
    </cfRule>
    <cfRule type="containsText" dxfId="3002" priority="3340" operator="containsText" text="Completed Behind Schedule">
      <formula>NOT(ISERROR(SEARCH("Completed Behind Schedule",G50)))</formula>
    </cfRule>
    <cfRule type="containsText" dxfId="3001" priority="3341" operator="containsText" text="Off Target">
      <formula>NOT(ISERROR(SEARCH("Off Target",G50)))</formula>
    </cfRule>
    <cfRule type="containsText" dxfId="3000" priority="3342" operator="containsText" text="In Danger of Falling Behind Target">
      <formula>NOT(ISERROR(SEARCH("In Danger of Falling Behind Target",G50)))</formula>
    </cfRule>
    <cfRule type="containsText" dxfId="2999" priority="3343" operator="containsText" text="On Track to be Achieved">
      <formula>NOT(ISERROR(SEARCH("On Track to be Achieved",G50)))</formula>
    </cfRule>
    <cfRule type="containsText" dxfId="2998" priority="3344" operator="containsText" text="Fully Achieved">
      <formula>NOT(ISERROR(SEARCH("Fully Achieved",G50)))</formula>
    </cfRule>
    <cfRule type="containsText" dxfId="2997" priority="3345" operator="containsText" text="Fully Achieved">
      <formula>NOT(ISERROR(SEARCH("Fully Achieved",G50)))</formula>
    </cfRule>
    <cfRule type="containsText" dxfId="2996" priority="3346" operator="containsText" text="Fully Achieved">
      <formula>NOT(ISERROR(SEARCH("Fully Achieved",G50)))</formula>
    </cfRule>
    <cfRule type="containsText" dxfId="2995" priority="3347" operator="containsText" text="Deferred">
      <formula>NOT(ISERROR(SEARCH("Deferred",G50)))</formula>
    </cfRule>
    <cfRule type="containsText" dxfId="2994" priority="3348" operator="containsText" text="Deleted">
      <formula>NOT(ISERROR(SEARCH("Deleted",G50)))</formula>
    </cfRule>
    <cfRule type="containsText" dxfId="2993" priority="3349" operator="containsText" text="In Danger of Falling Behind Target">
      <formula>NOT(ISERROR(SEARCH("In Danger of Falling Behind Target",G50)))</formula>
    </cfRule>
    <cfRule type="containsText" dxfId="2992" priority="3350" operator="containsText" text="Not yet due">
      <formula>NOT(ISERROR(SEARCH("Not yet due",G50)))</formula>
    </cfRule>
    <cfRule type="containsText" dxfId="2991" priority="3351" operator="containsText" text="Update not Provided">
      <formula>NOT(ISERROR(SEARCH("Update not Provided",G50)))</formula>
    </cfRule>
  </conditionalFormatting>
  <conditionalFormatting sqref="G51:G53">
    <cfRule type="containsText" dxfId="2990" priority="3280" operator="containsText" text="On track to be achieved">
      <formula>NOT(ISERROR(SEARCH("On track to be achieved",G51)))</formula>
    </cfRule>
    <cfRule type="containsText" dxfId="2989" priority="3281" operator="containsText" text="Deferred">
      <formula>NOT(ISERROR(SEARCH("Deferred",G51)))</formula>
    </cfRule>
    <cfRule type="containsText" dxfId="2988" priority="3282" operator="containsText" text="Deleted">
      <formula>NOT(ISERROR(SEARCH("Deleted",G51)))</formula>
    </cfRule>
    <cfRule type="containsText" dxfId="2987" priority="3283" operator="containsText" text="In Danger of Falling Behind Target">
      <formula>NOT(ISERROR(SEARCH("In Danger of Falling Behind Target",G51)))</formula>
    </cfRule>
    <cfRule type="containsText" dxfId="2986" priority="3284" operator="containsText" text="Not yet due">
      <formula>NOT(ISERROR(SEARCH("Not yet due",G51)))</formula>
    </cfRule>
    <cfRule type="containsText" dxfId="2985" priority="3285" operator="containsText" text="Update not Provided">
      <formula>NOT(ISERROR(SEARCH("Update not Provided",G51)))</formula>
    </cfRule>
    <cfRule type="containsText" dxfId="2984" priority="3286" operator="containsText" text="Not yet due">
      <formula>NOT(ISERROR(SEARCH("Not yet due",G51)))</formula>
    </cfRule>
    <cfRule type="containsText" dxfId="2983" priority="3287" operator="containsText" text="Completed Behind Schedule">
      <formula>NOT(ISERROR(SEARCH("Completed Behind Schedule",G51)))</formula>
    </cfRule>
    <cfRule type="containsText" dxfId="2982" priority="3288" operator="containsText" text="Off Target">
      <formula>NOT(ISERROR(SEARCH("Off Target",G51)))</formula>
    </cfRule>
    <cfRule type="containsText" dxfId="2981" priority="3289" operator="containsText" text="On Track to be Achieved">
      <formula>NOT(ISERROR(SEARCH("On Track to be Achieved",G51)))</formula>
    </cfRule>
    <cfRule type="containsText" dxfId="2980" priority="3290" operator="containsText" text="Fully Achieved">
      <formula>NOT(ISERROR(SEARCH("Fully Achieved",G51)))</formula>
    </cfRule>
    <cfRule type="containsText" dxfId="2979" priority="3291" operator="containsText" text="Not yet due">
      <formula>NOT(ISERROR(SEARCH("Not yet due",G51)))</formula>
    </cfRule>
    <cfRule type="containsText" dxfId="2978" priority="3292" operator="containsText" text="Not Yet Due">
      <formula>NOT(ISERROR(SEARCH("Not Yet Due",G51)))</formula>
    </cfRule>
    <cfRule type="containsText" dxfId="2977" priority="3293" operator="containsText" text="Deferred">
      <formula>NOT(ISERROR(SEARCH("Deferred",G51)))</formula>
    </cfRule>
    <cfRule type="containsText" dxfId="2976" priority="3294" operator="containsText" text="Deleted">
      <formula>NOT(ISERROR(SEARCH("Deleted",G51)))</formula>
    </cfRule>
    <cfRule type="containsText" dxfId="2975" priority="3295" operator="containsText" text="In Danger of Falling Behind Target">
      <formula>NOT(ISERROR(SEARCH("In Danger of Falling Behind Target",G51)))</formula>
    </cfRule>
    <cfRule type="containsText" dxfId="2974" priority="3296" operator="containsText" text="Not yet due">
      <formula>NOT(ISERROR(SEARCH("Not yet due",G51)))</formula>
    </cfRule>
    <cfRule type="containsText" dxfId="2973" priority="3297" operator="containsText" text="Completed Behind Schedule">
      <formula>NOT(ISERROR(SEARCH("Completed Behind Schedule",G51)))</formula>
    </cfRule>
    <cfRule type="containsText" dxfId="2972" priority="3298" operator="containsText" text="Off Target">
      <formula>NOT(ISERROR(SEARCH("Off Target",G51)))</formula>
    </cfRule>
    <cfRule type="containsText" dxfId="2971" priority="3299" operator="containsText" text="In Danger of Falling Behind Target">
      <formula>NOT(ISERROR(SEARCH("In Danger of Falling Behind Target",G51)))</formula>
    </cfRule>
    <cfRule type="containsText" dxfId="2970" priority="3300" operator="containsText" text="On Track to be Achieved">
      <formula>NOT(ISERROR(SEARCH("On Track to be Achieved",G51)))</formula>
    </cfRule>
    <cfRule type="containsText" dxfId="2969" priority="3301" operator="containsText" text="Fully Achieved">
      <formula>NOT(ISERROR(SEARCH("Fully Achieved",G51)))</formula>
    </cfRule>
    <cfRule type="containsText" dxfId="2968" priority="3302" operator="containsText" text="Update not Provided">
      <formula>NOT(ISERROR(SEARCH("Update not Provided",G51)))</formula>
    </cfRule>
    <cfRule type="containsText" dxfId="2967" priority="3303" operator="containsText" text="Not yet due">
      <formula>NOT(ISERROR(SEARCH("Not yet due",G51)))</formula>
    </cfRule>
    <cfRule type="containsText" dxfId="2966" priority="3304" operator="containsText" text="Completed Behind Schedule">
      <formula>NOT(ISERROR(SEARCH("Completed Behind Schedule",G51)))</formula>
    </cfRule>
    <cfRule type="containsText" dxfId="2965" priority="3305" operator="containsText" text="Off Target">
      <formula>NOT(ISERROR(SEARCH("Off Target",G51)))</formula>
    </cfRule>
    <cfRule type="containsText" dxfId="2964" priority="3306" operator="containsText" text="In Danger of Falling Behind Target">
      <formula>NOT(ISERROR(SEARCH("In Danger of Falling Behind Target",G51)))</formula>
    </cfRule>
    <cfRule type="containsText" dxfId="2963" priority="3307" operator="containsText" text="On Track to be Achieved">
      <formula>NOT(ISERROR(SEARCH("On Track to be Achieved",G51)))</formula>
    </cfRule>
    <cfRule type="containsText" dxfId="2962" priority="3308" operator="containsText" text="Fully Achieved">
      <formula>NOT(ISERROR(SEARCH("Fully Achieved",G51)))</formula>
    </cfRule>
    <cfRule type="containsText" dxfId="2961" priority="3309" operator="containsText" text="Fully Achieved">
      <formula>NOT(ISERROR(SEARCH("Fully Achieved",G51)))</formula>
    </cfRule>
    <cfRule type="containsText" dxfId="2960" priority="3310" operator="containsText" text="Fully Achieved">
      <formula>NOT(ISERROR(SEARCH("Fully Achieved",G51)))</formula>
    </cfRule>
    <cfRule type="containsText" dxfId="2959" priority="3311" operator="containsText" text="Deferred">
      <formula>NOT(ISERROR(SEARCH("Deferred",G51)))</formula>
    </cfRule>
    <cfRule type="containsText" dxfId="2958" priority="3312" operator="containsText" text="Deleted">
      <formula>NOT(ISERROR(SEARCH("Deleted",G51)))</formula>
    </cfRule>
    <cfRule type="containsText" dxfId="2957" priority="3313" operator="containsText" text="In Danger of Falling Behind Target">
      <formula>NOT(ISERROR(SEARCH("In Danger of Falling Behind Target",G51)))</formula>
    </cfRule>
    <cfRule type="containsText" dxfId="2956" priority="3314" operator="containsText" text="Not yet due">
      <formula>NOT(ISERROR(SEARCH("Not yet due",G51)))</formula>
    </cfRule>
    <cfRule type="containsText" dxfId="2955" priority="3315" operator="containsText" text="Update not Provided">
      <formula>NOT(ISERROR(SEARCH("Update not Provided",G51)))</formula>
    </cfRule>
  </conditionalFormatting>
  <conditionalFormatting sqref="G54">
    <cfRule type="containsText" dxfId="2954" priority="3244" operator="containsText" text="On track to be achieved">
      <formula>NOT(ISERROR(SEARCH("On track to be achieved",G54)))</formula>
    </cfRule>
    <cfRule type="containsText" dxfId="2953" priority="3245" operator="containsText" text="Deferred">
      <formula>NOT(ISERROR(SEARCH("Deferred",G54)))</formula>
    </cfRule>
    <cfRule type="containsText" dxfId="2952" priority="3246" operator="containsText" text="Deleted">
      <formula>NOT(ISERROR(SEARCH("Deleted",G54)))</formula>
    </cfRule>
    <cfRule type="containsText" dxfId="2951" priority="3247" operator="containsText" text="In Danger of Falling Behind Target">
      <formula>NOT(ISERROR(SEARCH("In Danger of Falling Behind Target",G54)))</formula>
    </cfRule>
    <cfRule type="containsText" dxfId="2950" priority="3248" operator="containsText" text="Not yet due">
      <formula>NOT(ISERROR(SEARCH("Not yet due",G54)))</formula>
    </cfRule>
    <cfRule type="containsText" dxfId="2949" priority="3249" operator="containsText" text="Update not Provided">
      <formula>NOT(ISERROR(SEARCH("Update not Provided",G54)))</formula>
    </cfRule>
    <cfRule type="containsText" dxfId="2948" priority="3250" operator="containsText" text="Not yet due">
      <formula>NOT(ISERROR(SEARCH("Not yet due",G54)))</formula>
    </cfRule>
    <cfRule type="containsText" dxfId="2947" priority="3251" operator="containsText" text="Completed Behind Schedule">
      <formula>NOT(ISERROR(SEARCH("Completed Behind Schedule",G54)))</formula>
    </cfRule>
    <cfRule type="containsText" dxfId="2946" priority="3252" operator="containsText" text="Off Target">
      <formula>NOT(ISERROR(SEARCH("Off Target",G54)))</formula>
    </cfRule>
    <cfRule type="containsText" dxfId="2945" priority="3253" operator="containsText" text="On Track to be Achieved">
      <formula>NOT(ISERROR(SEARCH("On Track to be Achieved",G54)))</formula>
    </cfRule>
    <cfRule type="containsText" dxfId="2944" priority="3254" operator="containsText" text="Fully Achieved">
      <formula>NOT(ISERROR(SEARCH("Fully Achieved",G54)))</formula>
    </cfRule>
    <cfRule type="containsText" dxfId="2943" priority="3255" operator="containsText" text="Not yet due">
      <formula>NOT(ISERROR(SEARCH("Not yet due",G54)))</formula>
    </cfRule>
    <cfRule type="containsText" dxfId="2942" priority="3256" operator="containsText" text="Not Yet Due">
      <formula>NOT(ISERROR(SEARCH("Not Yet Due",G54)))</formula>
    </cfRule>
    <cfRule type="containsText" dxfId="2941" priority="3257" operator="containsText" text="Deferred">
      <formula>NOT(ISERROR(SEARCH("Deferred",G54)))</formula>
    </cfRule>
    <cfRule type="containsText" dxfId="2940" priority="3258" operator="containsText" text="Deleted">
      <formula>NOT(ISERROR(SEARCH("Deleted",G54)))</formula>
    </cfRule>
    <cfRule type="containsText" dxfId="2939" priority="3259" operator="containsText" text="In Danger of Falling Behind Target">
      <formula>NOT(ISERROR(SEARCH("In Danger of Falling Behind Target",G54)))</formula>
    </cfRule>
    <cfRule type="containsText" dxfId="2938" priority="3260" operator="containsText" text="Not yet due">
      <formula>NOT(ISERROR(SEARCH("Not yet due",G54)))</formula>
    </cfRule>
    <cfRule type="containsText" dxfId="2937" priority="3261" operator="containsText" text="Completed Behind Schedule">
      <formula>NOT(ISERROR(SEARCH("Completed Behind Schedule",G54)))</formula>
    </cfRule>
    <cfRule type="containsText" dxfId="2936" priority="3262" operator="containsText" text="Off Target">
      <formula>NOT(ISERROR(SEARCH("Off Target",G54)))</formula>
    </cfRule>
    <cfRule type="containsText" dxfId="2935" priority="3263" operator="containsText" text="In Danger of Falling Behind Target">
      <formula>NOT(ISERROR(SEARCH("In Danger of Falling Behind Target",G54)))</formula>
    </cfRule>
    <cfRule type="containsText" dxfId="2934" priority="3264" operator="containsText" text="On Track to be Achieved">
      <formula>NOT(ISERROR(SEARCH("On Track to be Achieved",G54)))</formula>
    </cfRule>
    <cfRule type="containsText" dxfId="2933" priority="3265" operator="containsText" text="Fully Achieved">
      <formula>NOT(ISERROR(SEARCH("Fully Achieved",G54)))</formula>
    </cfRule>
    <cfRule type="containsText" dxfId="2932" priority="3266" operator="containsText" text="Update not Provided">
      <formula>NOT(ISERROR(SEARCH("Update not Provided",G54)))</formula>
    </cfRule>
    <cfRule type="containsText" dxfId="2931" priority="3267" operator="containsText" text="Not yet due">
      <formula>NOT(ISERROR(SEARCH("Not yet due",G54)))</formula>
    </cfRule>
    <cfRule type="containsText" dxfId="2930" priority="3268" operator="containsText" text="Completed Behind Schedule">
      <formula>NOT(ISERROR(SEARCH("Completed Behind Schedule",G54)))</formula>
    </cfRule>
    <cfRule type="containsText" dxfId="2929" priority="3269" operator="containsText" text="Off Target">
      <formula>NOT(ISERROR(SEARCH("Off Target",G54)))</formula>
    </cfRule>
    <cfRule type="containsText" dxfId="2928" priority="3270" operator="containsText" text="In Danger of Falling Behind Target">
      <formula>NOT(ISERROR(SEARCH("In Danger of Falling Behind Target",G54)))</formula>
    </cfRule>
    <cfRule type="containsText" dxfId="2927" priority="3271" operator="containsText" text="On Track to be Achieved">
      <formula>NOT(ISERROR(SEARCH("On Track to be Achieved",G54)))</formula>
    </cfRule>
    <cfRule type="containsText" dxfId="2926" priority="3272" operator="containsText" text="Fully Achieved">
      <formula>NOT(ISERROR(SEARCH("Fully Achieved",G54)))</formula>
    </cfRule>
    <cfRule type="containsText" dxfId="2925" priority="3273" operator="containsText" text="Fully Achieved">
      <formula>NOT(ISERROR(SEARCH("Fully Achieved",G54)))</formula>
    </cfRule>
    <cfRule type="containsText" dxfId="2924" priority="3274" operator="containsText" text="Fully Achieved">
      <formula>NOT(ISERROR(SEARCH("Fully Achieved",G54)))</formula>
    </cfRule>
    <cfRule type="containsText" dxfId="2923" priority="3275" operator="containsText" text="Deferred">
      <formula>NOT(ISERROR(SEARCH("Deferred",G54)))</formula>
    </cfRule>
    <cfRule type="containsText" dxfId="2922" priority="3276" operator="containsText" text="Deleted">
      <formula>NOT(ISERROR(SEARCH("Deleted",G54)))</formula>
    </cfRule>
    <cfRule type="containsText" dxfId="2921" priority="3277" operator="containsText" text="In Danger of Falling Behind Target">
      <formula>NOT(ISERROR(SEARCH("In Danger of Falling Behind Target",G54)))</formula>
    </cfRule>
    <cfRule type="containsText" dxfId="2920" priority="3278" operator="containsText" text="Not yet due">
      <formula>NOT(ISERROR(SEARCH("Not yet due",G54)))</formula>
    </cfRule>
    <cfRule type="containsText" dxfId="2919" priority="3279" operator="containsText" text="Update not Provided">
      <formula>NOT(ISERROR(SEARCH("Update not Provided",G54)))</formula>
    </cfRule>
  </conditionalFormatting>
  <conditionalFormatting sqref="G54">
    <cfRule type="containsText" dxfId="2918" priority="3208" operator="containsText" text="On track to be achieved">
      <formula>NOT(ISERROR(SEARCH("On track to be achieved",G54)))</formula>
    </cfRule>
    <cfRule type="containsText" dxfId="2917" priority="3209" operator="containsText" text="Deferred">
      <formula>NOT(ISERROR(SEARCH("Deferred",G54)))</formula>
    </cfRule>
    <cfRule type="containsText" dxfId="2916" priority="3210" operator="containsText" text="Deleted">
      <formula>NOT(ISERROR(SEARCH("Deleted",G54)))</formula>
    </cfRule>
    <cfRule type="containsText" dxfId="2915" priority="3211" operator="containsText" text="In Danger of Falling Behind Target">
      <formula>NOT(ISERROR(SEARCH("In Danger of Falling Behind Target",G54)))</formula>
    </cfRule>
    <cfRule type="containsText" dxfId="2914" priority="3212" operator="containsText" text="Not yet due">
      <formula>NOT(ISERROR(SEARCH("Not yet due",G54)))</formula>
    </cfRule>
    <cfRule type="containsText" dxfId="2913" priority="3213" operator="containsText" text="Update not Provided">
      <formula>NOT(ISERROR(SEARCH("Update not Provided",G54)))</formula>
    </cfRule>
    <cfRule type="containsText" dxfId="2912" priority="3214" operator="containsText" text="Not yet due">
      <formula>NOT(ISERROR(SEARCH("Not yet due",G54)))</formula>
    </cfRule>
    <cfRule type="containsText" dxfId="2911" priority="3215" operator="containsText" text="Completed Behind Schedule">
      <formula>NOT(ISERROR(SEARCH("Completed Behind Schedule",G54)))</formula>
    </cfRule>
    <cfRule type="containsText" dxfId="2910" priority="3216" operator="containsText" text="Off Target">
      <formula>NOT(ISERROR(SEARCH("Off Target",G54)))</formula>
    </cfRule>
    <cfRule type="containsText" dxfId="2909" priority="3217" operator="containsText" text="On Track to be Achieved">
      <formula>NOT(ISERROR(SEARCH("On Track to be Achieved",G54)))</formula>
    </cfRule>
    <cfRule type="containsText" dxfId="2908" priority="3218" operator="containsText" text="Fully Achieved">
      <formula>NOT(ISERROR(SEARCH("Fully Achieved",G54)))</formula>
    </cfRule>
    <cfRule type="containsText" dxfId="2907" priority="3219" operator="containsText" text="Not yet due">
      <formula>NOT(ISERROR(SEARCH("Not yet due",G54)))</formula>
    </cfRule>
    <cfRule type="containsText" dxfId="2906" priority="3220" operator="containsText" text="Not Yet Due">
      <formula>NOT(ISERROR(SEARCH("Not Yet Due",G54)))</formula>
    </cfRule>
    <cfRule type="containsText" dxfId="2905" priority="3221" operator="containsText" text="Deferred">
      <formula>NOT(ISERROR(SEARCH("Deferred",G54)))</formula>
    </cfRule>
    <cfRule type="containsText" dxfId="2904" priority="3222" operator="containsText" text="Deleted">
      <formula>NOT(ISERROR(SEARCH("Deleted",G54)))</formula>
    </cfRule>
    <cfRule type="containsText" dxfId="2903" priority="3223" operator="containsText" text="In Danger of Falling Behind Target">
      <formula>NOT(ISERROR(SEARCH("In Danger of Falling Behind Target",G54)))</formula>
    </cfRule>
    <cfRule type="containsText" dxfId="2902" priority="3224" operator="containsText" text="Not yet due">
      <formula>NOT(ISERROR(SEARCH("Not yet due",G54)))</formula>
    </cfRule>
    <cfRule type="containsText" dxfId="2901" priority="3225" operator="containsText" text="Completed Behind Schedule">
      <formula>NOT(ISERROR(SEARCH("Completed Behind Schedule",G54)))</formula>
    </cfRule>
    <cfRule type="containsText" dxfId="2900" priority="3226" operator="containsText" text="Off Target">
      <formula>NOT(ISERROR(SEARCH("Off Target",G54)))</formula>
    </cfRule>
    <cfRule type="containsText" dxfId="2899" priority="3227" operator="containsText" text="In Danger of Falling Behind Target">
      <formula>NOT(ISERROR(SEARCH("In Danger of Falling Behind Target",G54)))</formula>
    </cfRule>
    <cfRule type="containsText" dxfId="2898" priority="3228" operator="containsText" text="On Track to be Achieved">
      <formula>NOT(ISERROR(SEARCH("On Track to be Achieved",G54)))</formula>
    </cfRule>
    <cfRule type="containsText" dxfId="2897" priority="3229" operator="containsText" text="Fully Achieved">
      <formula>NOT(ISERROR(SEARCH("Fully Achieved",G54)))</formula>
    </cfRule>
    <cfRule type="containsText" dxfId="2896" priority="3230" operator="containsText" text="Update not Provided">
      <formula>NOT(ISERROR(SEARCH("Update not Provided",G54)))</formula>
    </cfRule>
    <cfRule type="containsText" dxfId="2895" priority="3231" operator="containsText" text="Not yet due">
      <formula>NOT(ISERROR(SEARCH("Not yet due",G54)))</formula>
    </cfRule>
    <cfRule type="containsText" dxfId="2894" priority="3232" operator="containsText" text="Completed Behind Schedule">
      <formula>NOT(ISERROR(SEARCH("Completed Behind Schedule",G54)))</formula>
    </cfRule>
    <cfRule type="containsText" dxfId="2893" priority="3233" operator="containsText" text="Off Target">
      <formula>NOT(ISERROR(SEARCH("Off Target",G54)))</formula>
    </cfRule>
    <cfRule type="containsText" dxfId="2892" priority="3234" operator="containsText" text="In Danger of Falling Behind Target">
      <formula>NOT(ISERROR(SEARCH("In Danger of Falling Behind Target",G54)))</formula>
    </cfRule>
    <cfRule type="containsText" dxfId="2891" priority="3235" operator="containsText" text="On Track to be Achieved">
      <formula>NOT(ISERROR(SEARCH("On Track to be Achieved",G54)))</formula>
    </cfRule>
    <cfRule type="containsText" dxfId="2890" priority="3236" operator="containsText" text="Fully Achieved">
      <formula>NOT(ISERROR(SEARCH("Fully Achieved",G54)))</formula>
    </cfRule>
    <cfRule type="containsText" dxfId="2889" priority="3237" operator="containsText" text="Fully Achieved">
      <formula>NOT(ISERROR(SEARCH("Fully Achieved",G54)))</formula>
    </cfRule>
    <cfRule type="containsText" dxfId="2888" priority="3238" operator="containsText" text="Fully Achieved">
      <formula>NOT(ISERROR(SEARCH("Fully Achieved",G54)))</formula>
    </cfRule>
    <cfRule type="containsText" dxfId="2887" priority="3239" operator="containsText" text="Deferred">
      <formula>NOT(ISERROR(SEARCH("Deferred",G54)))</formula>
    </cfRule>
    <cfRule type="containsText" dxfId="2886" priority="3240" operator="containsText" text="Deleted">
      <formula>NOT(ISERROR(SEARCH("Deleted",G54)))</formula>
    </cfRule>
    <cfRule type="containsText" dxfId="2885" priority="3241" operator="containsText" text="In Danger of Falling Behind Target">
      <formula>NOT(ISERROR(SEARCH("In Danger of Falling Behind Target",G54)))</formula>
    </cfRule>
    <cfRule type="containsText" dxfId="2884" priority="3242" operator="containsText" text="Not yet due">
      <formula>NOT(ISERROR(SEARCH("Not yet due",G54)))</formula>
    </cfRule>
    <cfRule type="containsText" dxfId="2883" priority="3243" operator="containsText" text="Update not Provided">
      <formula>NOT(ISERROR(SEARCH("Update not Provided",G54)))</formula>
    </cfRule>
  </conditionalFormatting>
  <conditionalFormatting sqref="G55:G60">
    <cfRule type="containsText" dxfId="2882" priority="3172" operator="containsText" text="On track to be achieved">
      <formula>NOT(ISERROR(SEARCH("On track to be achieved",G55)))</formula>
    </cfRule>
    <cfRule type="containsText" dxfId="2881" priority="3173" operator="containsText" text="Deferred">
      <formula>NOT(ISERROR(SEARCH("Deferred",G55)))</formula>
    </cfRule>
    <cfRule type="containsText" dxfId="2880" priority="3174" operator="containsText" text="Deleted">
      <formula>NOT(ISERROR(SEARCH("Deleted",G55)))</formula>
    </cfRule>
    <cfRule type="containsText" dxfId="2879" priority="3175" operator="containsText" text="In Danger of Falling Behind Target">
      <formula>NOT(ISERROR(SEARCH("In Danger of Falling Behind Target",G55)))</formula>
    </cfRule>
    <cfRule type="containsText" dxfId="2878" priority="3176" operator="containsText" text="Not yet due">
      <formula>NOT(ISERROR(SEARCH("Not yet due",G55)))</formula>
    </cfRule>
    <cfRule type="containsText" dxfId="2877" priority="3177" operator="containsText" text="Update not Provided">
      <formula>NOT(ISERROR(SEARCH("Update not Provided",G55)))</formula>
    </cfRule>
    <cfRule type="containsText" dxfId="2876" priority="3178" operator="containsText" text="Not yet due">
      <formula>NOT(ISERROR(SEARCH("Not yet due",G55)))</formula>
    </cfRule>
    <cfRule type="containsText" dxfId="2875" priority="3179" operator="containsText" text="Completed Behind Schedule">
      <formula>NOT(ISERROR(SEARCH("Completed Behind Schedule",G55)))</formula>
    </cfRule>
    <cfRule type="containsText" dxfId="2874" priority="3180" operator="containsText" text="Off Target">
      <formula>NOT(ISERROR(SEARCH("Off Target",G55)))</formula>
    </cfRule>
    <cfRule type="containsText" dxfId="2873" priority="3181" operator="containsText" text="On Track to be Achieved">
      <formula>NOT(ISERROR(SEARCH("On Track to be Achieved",G55)))</formula>
    </cfRule>
    <cfRule type="containsText" dxfId="2872" priority="3182" operator="containsText" text="Fully Achieved">
      <formula>NOT(ISERROR(SEARCH("Fully Achieved",G55)))</formula>
    </cfRule>
    <cfRule type="containsText" dxfId="2871" priority="3183" operator="containsText" text="Not yet due">
      <formula>NOT(ISERROR(SEARCH("Not yet due",G55)))</formula>
    </cfRule>
    <cfRule type="containsText" dxfId="2870" priority="3184" operator="containsText" text="Not Yet Due">
      <formula>NOT(ISERROR(SEARCH("Not Yet Due",G55)))</formula>
    </cfRule>
    <cfRule type="containsText" dxfId="2869" priority="3185" operator="containsText" text="Deferred">
      <formula>NOT(ISERROR(SEARCH("Deferred",G55)))</formula>
    </cfRule>
    <cfRule type="containsText" dxfId="2868" priority="3186" operator="containsText" text="Deleted">
      <formula>NOT(ISERROR(SEARCH("Deleted",G55)))</formula>
    </cfRule>
    <cfRule type="containsText" dxfId="2867" priority="3187" operator="containsText" text="In Danger of Falling Behind Target">
      <formula>NOT(ISERROR(SEARCH("In Danger of Falling Behind Target",G55)))</formula>
    </cfRule>
    <cfRule type="containsText" dxfId="2866" priority="3188" operator="containsText" text="Not yet due">
      <formula>NOT(ISERROR(SEARCH("Not yet due",G55)))</formula>
    </cfRule>
    <cfRule type="containsText" dxfId="2865" priority="3189" operator="containsText" text="Completed Behind Schedule">
      <formula>NOT(ISERROR(SEARCH("Completed Behind Schedule",G55)))</formula>
    </cfRule>
    <cfRule type="containsText" dxfId="2864" priority="3190" operator="containsText" text="Off Target">
      <formula>NOT(ISERROR(SEARCH("Off Target",G55)))</formula>
    </cfRule>
    <cfRule type="containsText" dxfId="2863" priority="3191" operator="containsText" text="In Danger of Falling Behind Target">
      <formula>NOT(ISERROR(SEARCH("In Danger of Falling Behind Target",G55)))</formula>
    </cfRule>
    <cfRule type="containsText" dxfId="2862" priority="3192" operator="containsText" text="On Track to be Achieved">
      <formula>NOT(ISERROR(SEARCH("On Track to be Achieved",G55)))</formula>
    </cfRule>
    <cfRule type="containsText" dxfId="2861" priority="3193" operator="containsText" text="Fully Achieved">
      <formula>NOT(ISERROR(SEARCH("Fully Achieved",G55)))</formula>
    </cfRule>
    <cfRule type="containsText" dxfId="2860" priority="3194" operator="containsText" text="Update not Provided">
      <formula>NOT(ISERROR(SEARCH("Update not Provided",G55)))</formula>
    </cfRule>
    <cfRule type="containsText" dxfId="2859" priority="3195" operator="containsText" text="Not yet due">
      <formula>NOT(ISERROR(SEARCH("Not yet due",G55)))</formula>
    </cfRule>
    <cfRule type="containsText" dxfId="2858" priority="3196" operator="containsText" text="Completed Behind Schedule">
      <formula>NOT(ISERROR(SEARCH("Completed Behind Schedule",G55)))</formula>
    </cfRule>
    <cfRule type="containsText" dxfId="2857" priority="3197" operator="containsText" text="Off Target">
      <formula>NOT(ISERROR(SEARCH("Off Target",G55)))</formula>
    </cfRule>
    <cfRule type="containsText" dxfId="2856" priority="3198" operator="containsText" text="In Danger of Falling Behind Target">
      <formula>NOT(ISERROR(SEARCH("In Danger of Falling Behind Target",G55)))</formula>
    </cfRule>
    <cfRule type="containsText" dxfId="2855" priority="3199" operator="containsText" text="On Track to be Achieved">
      <formula>NOT(ISERROR(SEARCH("On Track to be Achieved",G55)))</formula>
    </cfRule>
    <cfRule type="containsText" dxfId="2854" priority="3200" operator="containsText" text="Fully Achieved">
      <formula>NOT(ISERROR(SEARCH("Fully Achieved",G55)))</formula>
    </cfRule>
    <cfRule type="containsText" dxfId="2853" priority="3201" operator="containsText" text="Fully Achieved">
      <formula>NOT(ISERROR(SEARCH("Fully Achieved",G55)))</formula>
    </cfRule>
    <cfRule type="containsText" dxfId="2852" priority="3202" operator="containsText" text="Fully Achieved">
      <formula>NOT(ISERROR(SEARCH("Fully Achieved",G55)))</formula>
    </cfRule>
    <cfRule type="containsText" dxfId="2851" priority="3203" operator="containsText" text="Deferred">
      <formula>NOT(ISERROR(SEARCH("Deferred",G55)))</formula>
    </cfRule>
    <cfRule type="containsText" dxfId="2850" priority="3204" operator="containsText" text="Deleted">
      <formula>NOT(ISERROR(SEARCH("Deleted",G55)))</formula>
    </cfRule>
    <cfRule type="containsText" dxfId="2849" priority="3205" operator="containsText" text="In Danger of Falling Behind Target">
      <formula>NOT(ISERROR(SEARCH("In Danger of Falling Behind Target",G55)))</formula>
    </cfRule>
    <cfRule type="containsText" dxfId="2848" priority="3206" operator="containsText" text="Not yet due">
      <formula>NOT(ISERROR(SEARCH("Not yet due",G55)))</formula>
    </cfRule>
    <cfRule type="containsText" dxfId="2847" priority="3207" operator="containsText" text="Update not Provided">
      <formula>NOT(ISERROR(SEARCH("Update not Provided",G55)))</formula>
    </cfRule>
  </conditionalFormatting>
  <conditionalFormatting sqref="G62:G68">
    <cfRule type="containsText" dxfId="2846" priority="3136" operator="containsText" text="On track to be achieved">
      <formula>NOT(ISERROR(SEARCH("On track to be achieved",G62)))</formula>
    </cfRule>
    <cfRule type="containsText" dxfId="2845" priority="3137" operator="containsText" text="Deferred">
      <formula>NOT(ISERROR(SEARCH("Deferred",G62)))</formula>
    </cfRule>
    <cfRule type="containsText" dxfId="2844" priority="3138" operator="containsText" text="Deleted">
      <formula>NOT(ISERROR(SEARCH("Deleted",G62)))</formula>
    </cfRule>
    <cfRule type="containsText" dxfId="2843" priority="3139" operator="containsText" text="In Danger of Falling Behind Target">
      <formula>NOT(ISERROR(SEARCH("In Danger of Falling Behind Target",G62)))</formula>
    </cfRule>
    <cfRule type="containsText" dxfId="2842" priority="3140" operator="containsText" text="Not yet due">
      <formula>NOT(ISERROR(SEARCH("Not yet due",G62)))</formula>
    </cfRule>
    <cfRule type="containsText" dxfId="2841" priority="3141" operator="containsText" text="Update not Provided">
      <formula>NOT(ISERROR(SEARCH("Update not Provided",G62)))</formula>
    </cfRule>
    <cfRule type="containsText" dxfId="2840" priority="3142" operator="containsText" text="Not yet due">
      <formula>NOT(ISERROR(SEARCH("Not yet due",G62)))</formula>
    </cfRule>
    <cfRule type="containsText" dxfId="2839" priority="3143" operator="containsText" text="Completed Behind Schedule">
      <formula>NOT(ISERROR(SEARCH("Completed Behind Schedule",G62)))</formula>
    </cfRule>
    <cfRule type="containsText" dxfId="2838" priority="3144" operator="containsText" text="Off Target">
      <formula>NOT(ISERROR(SEARCH("Off Target",G62)))</formula>
    </cfRule>
    <cfRule type="containsText" dxfId="2837" priority="3145" operator="containsText" text="On Track to be Achieved">
      <formula>NOT(ISERROR(SEARCH("On Track to be Achieved",G62)))</formula>
    </cfRule>
    <cfRule type="containsText" dxfId="2836" priority="3146" operator="containsText" text="Fully Achieved">
      <formula>NOT(ISERROR(SEARCH("Fully Achieved",G62)))</formula>
    </cfRule>
    <cfRule type="containsText" dxfId="2835" priority="3147" operator="containsText" text="Not yet due">
      <formula>NOT(ISERROR(SEARCH("Not yet due",G62)))</formula>
    </cfRule>
    <cfRule type="containsText" dxfId="2834" priority="3148" operator="containsText" text="Not Yet Due">
      <formula>NOT(ISERROR(SEARCH("Not Yet Due",G62)))</formula>
    </cfRule>
    <cfRule type="containsText" dxfId="2833" priority="3149" operator="containsText" text="Deferred">
      <formula>NOT(ISERROR(SEARCH("Deferred",G62)))</formula>
    </cfRule>
    <cfRule type="containsText" dxfId="2832" priority="3150" operator="containsText" text="Deleted">
      <formula>NOT(ISERROR(SEARCH("Deleted",G62)))</formula>
    </cfRule>
    <cfRule type="containsText" dxfId="2831" priority="3151" operator="containsText" text="In Danger of Falling Behind Target">
      <formula>NOT(ISERROR(SEARCH("In Danger of Falling Behind Target",G62)))</formula>
    </cfRule>
    <cfRule type="containsText" dxfId="2830" priority="3152" operator="containsText" text="Not yet due">
      <formula>NOT(ISERROR(SEARCH("Not yet due",G62)))</formula>
    </cfRule>
    <cfRule type="containsText" dxfId="2829" priority="3153" operator="containsText" text="Completed Behind Schedule">
      <formula>NOT(ISERROR(SEARCH("Completed Behind Schedule",G62)))</formula>
    </cfRule>
    <cfRule type="containsText" dxfId="2828" priority="3154" operator="containsText" text="Off Target">
      <formula>NOT(ISERROR(SEARCH("Off Target",G62)))</formula>
    </cfRule>
    <cfRule type="containsText" dxfId="2827" priority="3155" operator="containsText" text="In Danger of Falling Behind Target">
      <formula>NOT(ISERROR(SEARCH("In Danger of Falling Behind Target",G62)))</formula>
    </cfRule>
    <cfRule type="containsText" dxfId="2826" priority="3156" operator="containsText" text="On Track to be Achieved">
      <formula>NOT(ISERROR(SEARCH("On Track to be Achieved",G62)))</formula>
    </cfRule>
    <cfRule type="containsText" dxfId="2825" priority="3157" operator="containsText" text="Fully Achieved">
      <formula>NOT(ISERROR(SEARCH("Fully Achieved",G62)))</formula>
    </cfRule>
    <cfRule type="containsText" dxfId="2824" priority="3158" operator="containsText" text="Update not Provided">
      <formula>NOT(ISERROR(SEARCH("Update not Provided",G62)))</formula>
    </cfRule>
    <cfRule type="containsText" dxfId="2823" priority="3159" operator="containsText" text="Not yet due">
      <formula>NOT(ISERROR(SEARCH("Not yet due",G62)))</formula>
    </cfRule>
    <cfRule type="containsText" dxfId="2822" priority="3160" operator="containsText" text="Completed Behind Schedule">
      <formula>NOT(ISERROR(SEARCH("Completed Behind Schedule",G62)))</formula>
    </cfRule>
    <cfRule type="containsText" dxfId="2821" priority="3161" operator="containsText" text="Off Target">
      <formula>NOT(ISERROR(SEARCH("Off Target",G62)))</formula>
    </cfRule>
    <cfRule type="containsText" dxfId="2820" priority="3162" operator="containsText" text="In Danger of Falling Behind Target">
      <formula>NOT(ISERROR(SEARCH("In Danger of Falling Behind Target",G62)))</formula>
    </cfRule>
    <cfRule type="containsText" dxfId="2819" priority="3163" operator="containsText" text="On Track to be Achieved">
      <formula>NOT(ISERROR(SEARCH("On Track to be Achieved",G62)))</formula>
    </cfRule>
    <cfRule type="containsText" dxfId="2818" priority="3164" operator="containsText" text="Fully Achieved">
      <formula>NOT(ISERROR(SEARCH("Fully Achieved",G62)))</formula>
    </cfRule>
    <cfRule type="containsText" dxfId="2817" priority="3165" operator="containsText" text="Fully Achieved">
      <formula>NOT(ISERROR(SEARCH("Fully Achieved",G62)))</formula>
    </cfRule>
    <cfRule type="containsText" dxfId="2816" priority="3166" operator="containsText" text="Fully Achieved">
      <formula>NOT(ISERROR(SEARCH("Fully Achieved",G62)))</formula>
    </cfRule>
    <cfRule type="containsText" dxfId="2815" priority="3167" operator="containsText" text="Deferred">
      <formula>NOT(ISERROR(SEARCH("Deferred",G62)))</formula>
    </cfRule>
    <cfRule type="containsText" dxfId="2814" priority="3168" operator="containsText" text="Deleted">
      <formula>NOT(ISERROR(SEARCH("Deleted",G62)))</formula>
    </cfRule>
    <cfRule type="containsText" dxfId="2813" priority="3169" operator="containsText" text="In Danger of Falling Behind Target">
      <formula>NOT(ISERROR(SEARCH("In Danger of Falling Behind Target",G62)))</formula>
    </cfRule>
    <cfRule type="containsText" dxfId="2812" priority="3170" operator="containsText" text="Not yet due">
      <formula>NOT(ISERROR(SEARCH("Not yet due",G62)))</formula>
    </cfRule>
    <cfRule type="containsText" dxfId="2811" priority="3171" operator="containsText" text="Update not Provided">
      <formula>NOT(ISERROR(SEARCH("Update not Provided",G62)))</formula>
    </cfRule>
  </conditionalFormatting>
  <conditionalFormatting sqref="G69">
    <cfRule type="containsText" dxfId="2810" priority="3100" operator="containsText" text="On track to be achieved">
      <formula>NOT(ISERROR(SEARCH("On track to be achieved",G69)))</formula>
    </cfRule>
    <cfRule type="containsText" dxfId="2809" priority="3101" operator="containsText" text="Deferred">
      <formula>NOT(ISERROR(SEARCH("Deferred",G69)))</formula>
    </cfRule>
    <cfRule type="containsText" dxfId="2808" priority="3102" operator="containsText" text="Deleted">
      <formula>NOT(ISERROR(SEARCH("Deleted",G69)))</formula>
    </cfRule>
    <cfRule type="containsText" dxfId="2807" priority="3103" operator="containsText" text="In Danger of Falling Behind Target">
      <formula>NOT(ISERROR(SEARCH("In Danger of Falling Behind Target",G69)))</formula>
    </cfRule>
    <cfRule type="containsText" dxfId="2806" priority="3104" operator="containsText" text="Not yet due">
      <formula>NOT(ISERROR(SEARCH("Not yet due",G69)))</formula>
    </cfRule>
    <cfRule type="containsText" dxfId="2805" priority="3105" operator="containsText" text="Update not Provided">
      <formula>NOT(ISERROR(SEARCH("Update not Provided",G69)))</formula>
    </cfRule>
    <cfRule type="containsText" dxfId="2804" priority="3106" operator="containsText" text="Not yet due">
      <formula>NOT(ISERROR(SEARCH("Not yet due",G69)))</formula>
    </cfRule>
    <cfRule type="containsText" dxfId="2803" priority="3107" operator="containsText" text="Completed Behind Schedule">
      <formula>NOT(ISERROR(SEARCH("Completed Behind Schedule",G69)))</formula>
    </cfRule>
    <cfRule type="containsText" dxfId="2802" priority="3108" operator="containsText" text="Off Target">
      <formula>NOT(ISERROR(SEARCH("Off Target",G69)))</formula>
    </cfRule>
    <cfRule type="containsText" dxfId="2801" priority="3109" operator="containsText" text="On Track to be Achieved">
      <formula>NOT(ISERROR(SEARCH("On Track to be Achieved",G69)))</formula>
    </cfRule>
    <cfRule type="containsText" dxfId="2800" priority="3110" operator="containsText" text="Fully Achieved">
      <formula>NOT(ISERROR(SEARCH("Fully Achieved",G69)))</formula>
    </cfRule>
    <cfRule type="containsText" dxfId="2799" priority="3111" operator="containsText" text="Not yet due">
      <formula>NOT(ISERROR(SEARCH("Not yet due",G69)))</formula>
    </cfRule>
    <cfRule type="containsText" dxfId="2798" priority="3112" operator="containsText" text="Not Yet Due">
      <formula>NOT(ISERROR(SEARCH("Not Yet Due",G69)))</formula>
    </cfRule>
    <cfRule type="containsText" dxfId="2797" priority="3113" operator="containsText" text="Deferred">
      <formula>NOT(ISERROR(SEARCH("Deferred",G69)))</formula>
    </cfRule>
    <cfRule type="containsText" dxfId="2796" priority="3114" operator="containsText" text="Deleted">
      <formula>NOT(ISERROR(SEARCH("Deleted",G69)))</formula>
    </cfRule>
    <cfRule type="containsText" dxfId="2795" priority="3115" operator="containsText" text="In Danger of Falling Behind Target">
      <formula>NOT(ISERROR(SEARCH("In Danger of Falling Behind Target",G69)))</formula>
    </cfRule>
    <cfRule type="containsText" dxfId="2794" priority="3116" operator="containsText" text="Not yet due">
      <formula>NOT(ISERROR(SEARCH("Not yet due",G69)))</formula>
    </cfRule>
    <cfRule type="containsText" dxfId="2793" priority="3117" operator="containsText" text="Completed Behind Schedule">
      <formula>NOT(ISERROR(SEARCH("Completed Behind Schedule",G69)))</formula>
    </cfRule>
    <cfRule type="containsText" dxfId="2792" priority="3118" operator="containsText" text="Off Target">
      <formula>NOT(ISERROR(SEARCH("Off Target",G69)))</formula>
    </cfRule>
    <cfRule type="containsText" dxfId="2791" priority="3119" operator="containsText" text="In Danger of Falling Behind Target">
      <formula>NOT(ISERROR(SEARCH("In Danger of Falling Behind Target",G69)))</formula>
    </cfRule>
    <cfRule type="containsText" dxfId="2790" priority="3120" operator="containsText" text="On Track to be Achieved">
      <formula>NOT(ISERROR(SEARCH("On Track to be Achieved",G69)))</formula>
    </cfRule>
    <cfRule type="containsText" dxfId="2789" priority="3121" operator="containsText" text="Fully Achieved">
      <formula>NOT(ISERROR(SEARCH("Fully Achieved",G69)))</formula>
    </cfRule>
    <cfRule type="containsText" dxfId="2788" priority="3122" operator="containsText" text="Update not Provided">
      <formula>NOT(ISERROR(SEARCH("Update not Provided",G69)))</formula>
    </cfRule>
    <cfRule type="containsText" dxfId="2787" priority="3123" operator="containsText" text="Not yet due">
      <formula>NOT(ISERROR(SEARCH("Not yet due",G69)))</formula>
    </cfRule>
    <cfRule type="containsText" dxfId="2786" priority="3124" operator="containsText" text="Completed Behind Schedule">
      <formula>NOT(ISERROR(SEARCH("Completed Behind Schedule",G69)))</formula>
    </cfRule>
    <cfRule type="containsText" dxfId="2785" priority="3125" operator="containsText" text="Off Target">
      <formula>NOT(ISERROR(SEARCH("Off Target",G69)))</formula>
    </cfRule>
    <cfRule type="containsText" dxfId="2784" priority="3126" operator="containsText" text="In Danger of Falling Behind Target">
      <formula>NOT(ISERROR(SEARCH("In Danger of Falling Behind Target",G69)))</formula>
    </cfRule>
    <cfRule type="containsText" dxfId="2783" priority="3127" operator="containsText" text="On Track to be Achieved">
      <formula>NOT(ISERROR(SEARCH("On Track to be Achieved",G69)))</formula>
    </cfRule>
    <cfRule type="containsText" dxfId="2782" priority="3128" operator="containsText" text="Fully Achieved">
      <formula>NOT(ISERROR(SEARCH("Fully Achieved",G69)))</formula>
    </cfRule>
    <cfRule type="containsText" dxfId="2781" priority="3129" operator="containsText" text="Fully Achieved">
      <formula>NOT(ISERROR(SEARCH("Fully Achieved",G69)))</formula>
    </cfRule>
    <cfRule type="containsText" dxfId="2780" priority="3130" operator="containsText" text="Fully Achieved">
      <formula>NOT(ISERROR(SEARCH("Fully Achieved",G69)))</formula>
    </cfRule>
    <cfRule type="containsText" dxfId="2779" priority="3131" operator="containsText" text="Deferred">
      <formula>NOT(ISERROR(SEARCH("Deferred",G69)))</formula>
    </cfRule>
    <cfRule type="containsText" dxfId="2778" priority="3132" operator="containsText" text="Deleted">
      <formula>NOT(ISERROR(SEARCH("Deleted",G69)))</formula>
    </cfRule>
    <cfRule type="containsText" dxfId="2777" priority="3133" operator="containsText" text="In Danger of Falling Behind Target">
      <formula>NOT(ISERROR(SEARCH("In Danger of Falling Behind Target",G69)))</formula>
    </cfRule>
    <cfRule type="containsText" dxfId="2776" priority="3134" operator="containsText" text="Not yet due">
      <formula>NOT(ISERROR(SEARCH("Not yet due",G69)))</formula>
    </cfRule>
    <cfRule type="containsText" dxfId="2775" priority="3135" operator="containsText" text="Update not Provided">
      <formula>NOT(ISERROR(SEARCH("Update not Provided",G69)))</formula>
    </cfRule>
  </conditionalFormatting>
  <conditionalFormatting sqref="G69">
    <cfRule type="containsText" dxfId="2774" priority="3064" operator="containsText" text="On track to be achieved">
      <formula>NOT(ISERROR(SEARCH("On track to be achieved",G69)))</formula>
    </cfRule>
    <cfRule type="containsText" dxfId="2773" priority="3065" operator="containsText" text="Deferred">
      <formula>NOT(ISERROR(SEARCH("Deferred",G69)))</formula>
    </cfRule>
    <cfRule type="containsText" dxfId="2772" priority="3066" operator="containsText" text="Deleted">
      <formula>NOT(ISERROR(SEARCH("Deleted",G69)))</formula>
    </cfRule>
    <cfRule type="containsText" dxfId="2771" priority="3067" operator="containsText" text="In Danger of Falling Behind Target">
      <formula>NOT(ISERROR(SEARCH("In Danger of Falling Behind Target",G69)))</formula>
    </cfRule>
    <cfRule type="containsText" dxfId="2770" priority="3068" operator="containsText" text="Not yet due">
      <formula>NOT(ISERROR(SEARCH("Not yet due",G69)))</formula>
    </cfRule>
    <cfRule type="containsText" dxfId="2769" priority="3069" operator="containsText" text="Update not Provided">
      <formula>NOT(ISERROR(SEARCH("Update not Provided",G69)))</formula>
    </cfRule>
    <cfRule type="containsText" dxfId="2768" priority="3070" operator="containsText" text="Not yet due">
      <formula>NOT(ISERROR(SEARCH("Not yet due",G69)))</formula>
    </cfRule>
    <cfRule type="containsText" dxfId="2767" priority="3071" operator="containsText" text="Completed Behind Schedule">
      <formula>NOT(ISERROR(SEARCH("Completed Behind Schedule",G69)))</formula>
    </cfRule>
    <cfRule type="containsText" dxfId="2766" priority="3072" operator="containsText" text="Off Target">
      <formula>NOT(ISERROR(SEARCH("Off Target",G69)))</formula>
    </cfRule>
    <cfRule type="containsText" dxfId="2765" priority="3073" operator="containsText" text="On Track to be Achieved">
      <formula>NOT(ISERROR(SEARCH("On Track to be Achieved",G69)))</formula>
    </cfRule>
    <cfRule type="containsText" dxfId="2764" priority="3074" operator="containsText" text="Fully Achieved">
      <formula>NOT(ISERROR(SEARCH("Fully Achieved",G69)))</formula>
    </cfRule>
    <cfRule type="containsText" dxfId="2763" priority="3075" operator="containsText" text="Not yet due">
      <formula>NOT(ISERROR(SEARCH("Not yet due",G69)))</formula>
    </cfRule>
    <cfRule type="containsText" dxfId="2762" priority="3076" operator="containsText" text="Not Yet Due">
      <formula>NOT(ISERROR(SEARCH("Not Yet Due",G69)))</formula>
    </cfRule>
    <cfRule type="containsText" dxfId="2761" priority="3077" operator="containsText" text="Deferred">
      <formula>NOT(ISERROR(SEARCH("Deferred",G69)))</formula>
    </cfRule>
    <cfRule type="containsText" dxfId="2760" priority="3078" operator="containsText" text="Deleted">
      <formula>NOT(ISERROR(SEARCH("Deleted",G69)))</formula>
    </cfRule>
    <cfRule type="containsText" dxfId="2759" priority="3079" operator="containsText" text="In Danger of Falling Behind Target">
      <formula>NOT(ISERROR(SEARCH("In Danger of Falling Behind Target",G69)))</formula>
    </cfRule>
    <cfRule type="containsText" dxfId="2758" priority="3080" operator="containsText" text="Not yet due">
      <formula>NOT(ISERROR(SEARCH("Not yet due",G69)))</formula>
    </cfRule>
    <cfRule type="containsText" dxfId="2757" priority="3081" operator="containsText" text="Completed Behind Schedule">
      <formula>NOT(ISERROR(SEARCH("Completed Behind Schedule",G69)))</formula>
    </cfRule>
    <cfRule type="containsText" dxfId="2756" priority="3082" operator="containsText" text="Off Target">
      <formula>NOT(ISERROR(SEARCH("Off Target",G69)))</formula>
    </cfRule>
    <cfRule type="containsText" dxfId="2755" priority="3083" operator="containsText" text="In Danger of Falling Behind Target">
      <formula>NOT(ISERROR(SEARCH("In Danger of Falling Behind Target",G69)))</formula>
    </cfRule>
    <cfRule type="containsText" dxfId="2754" priority="3084" operator="containsText" text="On Track to be Achieved">
      <formula>NOT(ISERROR(SEARCH("On Track to be Achieved",G69)))</formula>
    </cfRule>
    <cfRule type="containsText" dxfId="2753" priority="3085" operator="containsText" text="Fully Achieved">
      <formula>NOT(ISERROR(SEARCH("Fully Achieved",G69)))</formula>
    </cfRule>
    <cfRule type="containsText" dxfId="2752" priority="3086" operator="containsText" text="Update not Provided">
      <formula>NOT(ISERROR(SEARCH("Update not Provided",G69)))</formula>
    </cfRule>
    <cfRule type="containsText" dxfId="2751" priority="3087" operator="containsText" text="Not yet due">
      <formula>NOT(ISERROR(SEARCH("Not yet due",G69)))</formula>
    </cfRule>
    <cfRule type="containsText" dxfId="2750" priority="3088" operator="containsText" text="Completed Behind Schedule">
      <formula>NOT(ISERROR(SEARCH("Completed Behind Schedule",G69)))</formula>
    </cfRule>
    <cfRule type="containsText" dxfId="2749" priority="3089" operator="containsText" text="Off Target">
      <formula>NOT(ISERROR(SEARCH("Off Target",G69)))</formula>
    </cfRule>
    <cfRule type="containsText" dxfId="2748" priority="3090" operator="containsText" text="In Danger of Falling Behind Target">
      <formula>NOT(ISERROR(SEARCH("In Danger of Falling Behind Target",G69)))</formula>
    </cfRule>
    <cfRule type="containsText" dxfId="2747" priority="3091" operator="containsText" text="On Track to be Achieved">
      <formula>NOT(ISERROR(SEARCH("On Track to be Achieved",G69)))</formula>
    </cfRule>
    <cfRule type="containsText" dxfId="2746" priority="3092" operator="containsText" text="Fully Achieved">
      <formula>NOT(ISERROR(SEARCH("Fully Achieved",G69)))</formula>
    </cfRule>
    <cfRule type="containsText" dxfId="2745" priority="3093" operator="containsText" text="Fully Achieved">
      <formula>NOT(ISERROR(SEARCH("Fully Achieved",G69)))</formula>
    </cfRule>
    <cfRule type="containsText" dxfId="2744" priority="3094" operator="containsText" text="Fully Achieved">
      <formula>NOT(ISERROR(SEARCH("Fully Achieved",G69)))</formula>
    </cfRule>
    <cfRule type="containsText" dxfId="2743" priority="3095" operator="containsText" text="Deferred">
      <formula>NOT(ISERROR(SEARCH("Deferred",G69)))</formula>
    </cfRule>
    <cfRule type="containsText" dxfId="2742" priority="3096" operator="containsText" text="Deleted">
      <formula>NOT(ISERROR(SEARCH("Deleted",G69)))</formula>
    </cfRule>
    <cfRule type="containsText" dxfId="2741" priority="3097" operator="containsText" text="In Danger of Falling Behind Target">
      <formula>NOT(ISERROR(SEARCH("In Danger of Falling Behind Target",G69)))</formula>
    </cfRule>
    <cfRule type="containsText" dxfId="2740" priority="3098" operator="containsText" text="Not yet due">
      <formula>NOT(ISERROR(SEARCH("Not yet due",G69)))</formula>
    </cfRule>
    <cfRule type="containsText" dxfId="2739" priority="3099" operator="containsText" text="Update not Provided">
      <formula>NOT(ISERROR(SEARCH("Update not Provided",G69)))</formula>
    </cfRule>
  </conditionalFormatting>
  <conditionalFormatting sqref="G69">
    <cfRule type="containsText" dxfId="2738" priority="3028" operator="containsText" text="On track to be achieved">
      <formula>NOT(ISERROR(SEARCH("On track to be achieved",G69)))</formula>
    </cfRule>
    <cfRule type="containsText" dxfId="2737" priority="3029" operator="containsText" text="Deferred">
      <formula>NOT(ISERROR(SEARCH("Deferred",G69)))</formula>
    </cfRule>
    <cfRule type="containsText" dxfId="2736" priority="3030" operator="containsText" text="Deleted">
      <formula>NOT(ISERROR(SEARCH("Deleted",G69)))</formula>
    </cfRule>
    <cfRule type="containsText" dxfId="2735" priority="3031" operator="containsText" text="In Danger of Falling Behind Target">
      <formula>NOT(ISERROR(SEARCH("In Danger of Falling Behind Target",G69)))</formula>
    </cfRule>
    <cfRule type="containsText" dxfId="2734" priority="3032" operator="containsText" text="Not yet due">
      <formula>NOT(ISERROR(SEARCH("Not yet due",G69)))</formula>
    </cfRule>
    <cfRule type="containsText" dxfId="2733" priority="3033" operator="containsText" text="Update not Provided">
      <formula>NOT(ISERROR(SEARCH("Update not Provided",G69)))</formula>
    </cfRule>
    <cfRule type="containsText" dxfId="2732" priority="3034" operator="containsText" text="Not yet due">
      <formula>NOT(ISERROR(SEARCH("Not yet due",G69)))</formula>
    </cfRule>
    <cfRule type="containsText" dxfId="2731" priority="3035" operator="containsText" text="Completed Behind Schedule">
      <formula>NOT(ISERROR(SEARCH("Completed Behind Schedule",G69)))</formula>
    </cfRule>
    <cfRule type="containsText" dxfId="2730" priority="3036" operator="containsText" text="Off Target">
      <formula>NOT(ISERROR(SEARCH("Off Target",G69)))</formula>
    </cfRule>
    <cfRule type="containsText" dxfId="2729" priority="3037" operator="containsText" text="On Track to be Achieved">
      <formula>NOT(ISERROR(SEARCH("On Track to be Achieved",G69)))</formula>
    </cfRule>
    <cfRule type="containsText" dxfId="2728" priority="3038" operator="containsText" text="Fully Achieved">
      <formula>NOT(ISERROR(SEARCH("Fully Achieved",G69)))</formula>
    </cfRule>
    <cfRule type="containsText" dxfId="2727" priority="3039" operator="containsText" text="Not yet due">
      <formula>NOT(ISERROR(SEARCH("Not yet due",G69)))</formula>
    </cfRule>
    <cfRule type="containsText" dxfId="2726" priority="3040" operator="containsText" text="Not Yet Due">
      <formula>NOT(ISERROR(SEARCH("Not Yet Due",G69)))</formula>
    </cfRule>
    <cfRule type="containsText" dxfId="2725" priority="3041" operator="containsText" text="Deferred">
      <formula>NOT(ISERROR(SEARCH("Deferred",G69)))</formula>
    </cfRule>
    <cfRule type="containsText" dxfId="2724" priority="3042" operator="containsText" text="Deleted">
      <formula>NOT(ISERROR(SEARCH("Deleted",G69)))</formula>
    </cfRule>
    <cfRule type="containsText" dxfId="2723" priority="3043" operator="containsText" text="In Danger of Falling Behind Target">
      <formula>NOT(ISERROR(SEARCH("In Danger of Falling Behind Target",G69)))</formula>
    </cfRule>
    <cfRule type="containsText" dxfId="2722" priority="3044" operator="containsText" text="Not yet due">
      <formula>NOT(ISERROR(SEARCH("Not yet due",G69)))</formula>
    </cfRule>
    <cfRule type="containsText" dxfId="2721" priority="3045" operator="containsText" text="Completed Behind Schedule">
      <formula>NOT(ISERROR(SEARCH("Completed Behind Schedule",G69)))</formula>
    </cfRule>
    <cfRule type="containsText" dxfId="2720" priority="3046" operator="containsText" text="Off Target">
      <formula>NOT(ISERROR(SEARCH("Off Target",G69)))</formula>
    </cfRule>
    <cfRule type="containsText" dxfId="2719" priority="3047" operator="containsText" text="In Danger of Falling Behind Target">
      <formula>NOT(ISERROR(SEARCH("In Danger of Falling Behind Target",G69)))</formula>
    </cfRule>
    <cfRule type="containsText" dxfId="2718" priority="3048" operator="containsText" text="On Track to be Achieved">
      <formula>NOT(ISERROR(SEARCH("On Track to be Achieved",G69)))</formula>
    </cfRule>
    <cfRule type="containsText" dxfId="2717" priority="3049" operator="containsText" text="Fully Achieved">
      <formula>NOT(ISERROR(SEARCH("Fully Achieved",G69)))</formula>
    </cfRule>
    <cfRule type="containsText" dxfId="2716" priority="3050" operator="containsText" text="Update not Provided">
      <formula>NOT(ISERROR(SEARCH("Update not Provided",G69)))</formula>
    </cfRule>
    <cfRule type="containsText" dxfId="2715" priority="3051" operator="containsText" text="Not yet due">
      <formula>NOT(ISERROR(SEARCH("Not yet due",G69)))</formula>
    </cfRule>
    <cfRule type="containsText" dxfId="2714" priority="3052" operator="containsText" text="Completed Behind Schedule">
      <formula>NOT(ISERROR(SEARCH("Completed Behind Schedule",G69)))</formula>
    </cfRule>
    <cfRule type="containsText" dxfId="2713" priority="3053" operator="containsText" text="Off Target">
      <formula>NOT(ISERROR(SEARCH("Off Target",G69)))</formula>
    </cfRule>
    <cfRule type="containsText" dxfId="2712" priority="3054" operator="containsText" text="In Danger of Falling Behind Target">
      <formula>NOT(ISERROR(SEARCH("In Danger of Falling Behind Target",G69)))</formula>
    </cfRule>
    <cfRule type="containsText" dxfId="2711" priority="3055" operator="containsText" text="On Track to be Achieved">
      <formula>NOT(ISERROR(SEARCH("On Track to be Achieved",G69)))</formula>
    </cfRule>
    <cfRule type="containsText" dxfId="2710" priority="3056" operator="containsText" text="Fully Achieved">
      <formula>NOT(ISERROR(SEARCH("Fully Achieved",G69)))</formula>
    </cfRule>
    <cfRule type="containsText" dxfId="2709" priority="3057" operator="containsText" text="Fully Achieved">
      <formula>NOT(ISERROR(SEARCH("Fully Achieved",G69)))</formula>
    </cfRule>
    <cfRule type="containsText" dxfId="2708" priority="3058" operator="containsText" text="Fully Achieved">
      <formula>NOT(ISERROR(SEARCH("Fully Achieved",G69)))</formula>
    </cfRule>
    <cfRule type="containsText" dxfId="2707" priority="3059" operator="containsText" text="Deferred">
      <formula>NOT(ISERROR(SEARCH("Deferred",G69)))</formula>
    </cfRule>
    <cfRule type="containsText" dxfId="2706" priority="3060" operator="containsText" text="Deleted">
      <formula>NOT(ISERROR(SEARCH("Deleted",G69)))</formula>
    </cfRule>
    <cfRule type="containsText" dxfId="2705" priority="3061" operator="containsText" text="In Danger of Falling Behind Target">
      <formula>NOT(ISERROR(SEARCH("In Danger of Falling Behind Target",G69)))</formula>
    </cfRule>
    <cfRule type="containsText" dxfId="2704" priority="3062" operator="containsText" text="Not yet due">
      <formula>NOT(ISERROR(SEARCH("Not yet due",G69)))</formula>
    </cfRule>
    <cfRule type="containsText" dxfId="2703" priority="3063" operator="containsText" text="Update not Provided">
      <formula>NOT(ISERROR(SEARCH("Update not Provided",G69)))</formula>
    </cfRule>
  </conditionalFormatting>
  <conditionalFormatting sqref="G70:G71">
    <cfRule type="containsText" dxfId="2702" priority="2992" operator="containsText" text="On track to be achieved">
      <formula>NOT(ISERROR(SEARCH("On track to be achieved",G70)))</formula>
    </cfRule>
    <cfRule type="containsText" dxfId="2701" priority="2993" operator="containsText" text="Deferred">
      <formula>NOT(ISERROR(SEARCH("Deferred",G70)))</formula>
    </cfRule>
    <cfRule type="containsText" dxfId="2700" priority="2994" operator="containsText" text="Deleted">
      <formula>NOT(ISERROR(SEARCH("Deleted",G70)))</formula>
    </cfRule>
    <cfRule type="containsText" dxfId="2699" priority="2995" operator="containsText" text="In Danger of Falling Behind Target">
      <formula>NOT(ISERROR(SEARCH("In Danger of Falling Behind Target",G70)))</formula>
    </cfRule>
    <cfRule type="containsText" dxfId="2698" priority="2996" operator="containsText" text="Not yet due">
      <formula>NOT(ISERROR(SEARCH("Not yet due",G70)))</formula>
    </cfRule>
    <cfRule type="containsText" dxfId="2697" priority="2997" operator="containsText" text="Update not Provided">
      <formula>NOT(ISERROR(SEARCH("Update not Provided",G70)))</formula>
    </cfRule>
    <cfRule type="containsText" dxfId="2696" priority="2998" operator="containsText" text="Not yet due">
      <formula>NOT(ISERROR(SEARCH("Not yet due",G70)))</formula>
    </cfRule>
    <cfRule type="containsText" dxfId="2695" priority="2999" operator="containsText" text="Completed Behind Schedule">
      <formula>NOT(ISERROR(SEARCH("Completed Behind Schedule",G70)))</formula>
    </cfRule>
    <cfRule type="containsText" dxfId="2694" priority="3000" operator="containsText" text="Off Target">
      <formula>NOT(ISERROR(SEARCH("Off Target",G70)))</formula>
    </cfRule>
    <cfRule type="containsText" dxfId="2693" priority="3001" operator="containsText" text="On Track to be Achieved">
      <formula>NOT(ISERROR(SEARCH("On Track to be Achieved",G70)))</formula>
    </cfRule>
    <cfRule type="containsText" dxfId="2692" priority="3002" operator="containsText" text="Fully Achieved">
      <formula>NOT(ISERROR(SEARCH("Fully Achieved",G70)))</formula>
    </cfRule>
    <cfRule type="containsText" dxfId="2691" priority="3003" operator="containsText" text="Not yet due">
      <formula>NOT(ISERROR(SEARCH("Not yet due",G70)))</formula>
    </cfRule>
    <cfRule type="containsText" dxfId="2690" priority="3004" operator="containsText" text="Not Yet Due">
      <formula>NOT(ISERROR(SEARCH("Not Yet Due",G70)))</formula>
    </cfRule>
    <cfRule type="containsText" dxfId="2689" priority="3005" operator="containsText" text="Deferred">
      <formula>NOT(ISERROR(SEARCH("Deferred",G70)))</formula>
    </cfRule>
    <cfRule type="containsText" dxfId="2688" priority="3006" operator="containsText" text="Deleted">
      <formula>NOT(ISERROR(SEARCH("Deleted",G70)))</formula>
    </cfRule>
    <cfRule type="containsText" dxfId="2687" priority="3007" operator="containsText" text="In Danger of Falling Behind Target">
      <formula>NOT(ISERROR(SEARCH("In Danger of Falling Behind Target",G70)))</formula>
    </cfRule>
    <cfRule type="containsText" dxfId="2686" priority="3008" operator="containsText" text="Not yet due">
      <formula>NOT(ISERROR(SEARCH("Not yet due",G70)))</formula>
    </cfRule>
    <cfRule type="containsText" dxfId="2685" priority="3009" operator="containsText" text="Completed Behind Schedule">
      <formula>NOT(ISERROR(SEARCH("Completed Behind Schedule",G70)))</formula>
    </cfRule>
    <cfRule type="containsText" dxfId="2684" priority="3010" operator="containsText" text="Off Target">
      <formula>NOT(ISERROR(SEARCH("Off Target",G70)))</formula>
    </cfRule>
    <cfRule type="containsText" dxfId="2683" priority="3011" operator="containsText" text="In Danger of Falling Behind Target">
      <formula>NOT(ISERROR(SEARCH("In Danger of Falling Behind Target",G70)))</formula>
    </cfRule>
    <cfRule type="containsText" dxfId="2682" priority="3012" operator="containsText" text="On Track to be Achieved">
      <formula>NOT(ISERROR(SEARCH("On Track to be Achieved",G70)))</formula>
    </cfRule>
    <cfRule type="containsText" dxfId="2681" priority="3013" operator="containsText" text="Fully Achieved">
      <formula>NOT(ISERROR(SEARCH("Fully Achieved",G70)))</formula>
    </cfRule>
    <cfRule type="containsText" dxfId="2680" priority="3014" operator="containsText" text="Update not Provided">
      <formula>NOT(ISERROR(SEARCH("Update not Provided",G70)))</formula>
    </cfRule>
    <cfRule type="containsText" dxfId="2679" priority="3015" operator="containsText" text="Not yet due">
      <formula>NOT(ISERROR(SEARCH("Not yet due",G70)))</formula>
    </cfRule>
    <cfRule type="containsText" dxfId="2678" priority="3016" operator="containsText" text="Completed Behind Schedule">
      <formula>NOT(ISERROR(SEARCH("Completed Behind Schedule",G70)))</formula>
    </cfRule>
    <cfRule type="containsText" dxfId="2677" priority="3017" operator="containsText" text="Off Target">
      <formula>NOT(ISERROR(SEARCH("Off Target",G70)))</formula>
    </cfRule>
    <cfRule type="containsText" dxfId="2676" priority="3018" operator="containsText" text="In Danger of Falling Behind Target">
      <formula>NOT(ISERROR(SEARCH("In Danger of Falling Behind Target",G70)))</formula>
    </cfRule>
    <cfRule type="containsText" dxfId="2675" priority="3019" operator="containsText" text="On Track to be Achieved">
      <formula>NOT(ISERROR(SEARCH("On Track to be Achieved",G70)))</formula>
    </cfRule>
    <cfRule type="containsText" dxfId="2674" priority="3020" operator="containsText" text="Fully Achieved">
      <formula>NOT(ISERROR(SEARCH("Fully Achieved",G70)))</formula>
    </cfRule>
    <cfRule type="containsText" dxfId="2673" priority="3021" operator="containsText" text="Fully Achieved">
      <formula>NOT(ISERROR(SEARCH("Fully Achieved",G70)))</formula>
    </cfRule>
    <cfRule type="containsText" dxfId="2672" priority="3022" operator="containsText" text="Fully Achieved">
      <formula>NOT(ISERROR(SEARCH("Fully Achieved",G70)))</formula>
    </cfRule>
    <cfRule type="containsText" dxfId="2671" priority="3023" operator="containsText" text="Deferred">
      <formula>NOT(ISERROR(SEARCH("Deferred",G70)))</formula>
    </cfRule>
    <cfRule type="containsText" dxfId="2670" priority="3024" operator="containsText" text="Deleted">
      <formula>NOT(ISERROR(SEARCH("Deleted",G70)))</formula>
    </cfRule>
    <cfRule type="containsText" dxfId="2669" priority="3025" operator="containsText" text="In Danger of Falling Behind Target">
      <formula>NOT(ISERROR(SEARCH("In Danger of Falling Behind Target",G70)))</formula>
    </cfRule>
    <cfRule type="containsText" dxfId="2668" priority="3026" operator="containsText" text="Not yet due">
      <formula>NOT(ISERROR(SEARCH("Not yet due",G70)))</formula>
    </cfRule>
    <cfRule type="containsText" dxfId="2667" priority="3027" operator="containsText" text="Update not Provided">
      <formula>NOT(ISERROR(SEARCH("Update not Provided",G70)))</formula>
    </cfRule>
  </conditionalFormatting>
  <conditionalFormatting sqref="G70:G71">
    <cfRule type="containsText" dxfId="2666" priority="2956" operator="containsText" text="On track to be achieved">
      <formula>NOT(ISERROR(SEARCH("On track to be achieved",G70)))</formula>
    </cfRule>
    <cfRule type="containsText" dxfId="2665" priority="2957" operator="containsText" text="Deferred">
      <formula>NOT(ISERROR(SEARCH("Deferred",G70)))</formula>
    </cfRule>
    <cfRule type="containsText" dxfId="2664" priority="2958" operator="containsText" text="Deleted">
      <formula>NOT(ISERROR(SEARCH("Deleted",G70)))</formula>
    </cfRule>
    <cfRule type="containsText" dxfId="2663" priority="2959" operator="containsText" text="In Danger of Falling Behind Target">
      <formula>NOT(ISERROR(SEARCH("In Danger of Falling Behind Target",G70)))</formula>
    </cfRule>
    <cfRule type="containsText" dxfId="2662" priority="2960" operator="containsText" text="Not yet due">
      <formula>NOT(ISERROR(SEARCH("Not yet due",G70)))</formula>
    </cfRule>
    <cfRule type="containsText" dxfId="2661" priority="2961" operator="containsText" text="Update not Provided">
      <formula>NOT(ISERROR(SEARCH("Update not Provided",G70)))</formula>
    </cfRule>
    <cfRule type="containsText" dxfId="2660" priority="2962" operator="containsText" text="Not yet due">
      <formula>NOT(ISERROR(SEARCH("Not yet due",G70)))</formula>
    </cfRule>
    <cfRule type="containsText" dxfId="2659" priority="2963" operator="containsText" text="Completed Behind Schedule">
      <formula>NOT(ISERROR(SEARCH("Completed Behind Schedule",G70)))</formula>
    </cfRule>
    <cfRule type="containsText" dxfId="2658" priority="2964" operator="containsText" text="Off Target">
      <formula>NOT(ISERROR(SEARCH("Off Target",G70)))</formula>
    </cfRule>
    <cfRule type="containsText" dxfId="2657" priority="2965" operator="containsText" text="On Track to be Achieved">
      <formula>NOT(ISERROR(SEARCH("On Track to be Achieved",G70)))</formula>
    </cfRule>
    <cfRule type="containsText" dxfId="2656" priority="2966" operator="containsText" text="Fully Achieved">
      <formula>NOT(ISERROR(SEARCH("Fully Achieved",G70)))</formula>
    </cfRule>
    <cfRule type="containsText" dxfId="2655" priority="2967" operator="containsText" text="Not yet due">
      <formula>NOT(ISERROR(SEARCH("Not yet due",G70)))</formula>
    </cfRule>
    <cfRule type="containsText" dxfId="2654" priority="2968" operator="containsText" text="Not Yet Due">
      <formula>NOT(ISERROR(SEARCH("Not Yet Due",G70)))</formula>
    </cfRule>
    <cfRule type="containsText" dxfId="2653" priority="2969" operator="containsText" text="Deferred">
      <formula>NOT(ISERROR(SEARCH("Deferred",G70)))</formula>
    </cfRule>
    <cfRule type="containsText" dxfId="2652" priority="2970" operator="containsText" text="Deleted">
      <formula>NOT(ISERROR(SEARCH("Deleted",G70)))</formula>
    </cfRule>
    <cfRule type="containsText" dxfId="2651" priority="2971" operator="containsText" text="In Danger of Falling Behind Target">
      <formula>NOT(ISERROR(SEARCH("In Danger of Falling Behind Target",G70)))</formula>
    </cfRule>
    <cfRule type="containsText" dxfId="2650" priority="2972" operator="containsText" text="Not yet due">
      <formula>NOT(ISERROR(SEARCH("Not yet due",G70)))</formula>
    </cfRule>
    <cfRule type="containsText" dxfId="2649" priority="2973" operator="containsText" text="Completed Behind Schedule">
      <formula>NOT(ISERROR(SEARCH("Completed Behind Schedule",G70)))</formula>
    </cfRule>
    <cfRule type="containsText" dxfId="2648" priority="2974" operator="containsText" text="Off Target">
      <formula>NOT(ISERROR(SEARCH("Off Target",G70)))</formula>
    </cfRule>
    <cfRule type="containsText" dxfId="2647" priority="2975" operator="containsText" text="In Danger of Falling Behind Target">
      <formula>NOT(ISERROR(SEARCH("In Danger of Falling Behind Target",G70)))</formula>
    </cfRule>
    <cfRule type="containsText" dxfId="2646" priority="2976" operator="containsText" text="On Track to be Achieved">
      <formula>NOT(ISERROR(SEARCH("On Track to be Achieved",G70)))</formula>
    </cfRule>
    <cfRule type="containsText" dxfId="2645" priority="2977" operator="containsText" text="Fully Achieved">
      <formula>NOT(ISERROR(SEARCH("Fully Achieved",G70)))</formula>
    </cfRule>
    <cfRule type="containsText" dxfId="2644" priority="2978" operator="containsText" text="Update not Provided">
      <formula>NOT(ISERROR(SEARCH("Update not Provided",G70)))</formula>
    </cfRule>
    <cfRule type="containsText" dxfId="2643" priority="2979" operator="containsText" text="Not yet due">
      <formula>NOT(ISERROR(SEARCH("Not yet due",G70)))</formula>
    </cfRule>
    <cfRule type="containsText" dxfId="2642" priority="2980" operator="containsText" text="Completed Behind Schedule">
      <formula>NOT(ISERROR(SEARCH("Completed Behind Schedule",G70)))</formula>
    </cfRule>
    <cfRule type="containsText" dxfId="2641" priority="2981" operator="containsText" text="Off Target">
      <formula>NOT(ISERROR(SEARCH("Off Target",G70)))</formula>
    </cfRule>
    <cfRule type="containsText" dxfId="2640" priority="2982" operator="containsText" text="In Danger of Falling Behind Target">
      <formula>NOT(ISERROR(SEARCH("In Danger of Falling Behind Target",G70)))</formula>
    </cfRule>
    <cfRule type="containsText" dxfId="2639" priority="2983" operator="containsText" text="On Track to be Achieved">
      <formula>NOT(ISERROR(SEARCH("On Track to be Achieved",G70)))</formula>
    </cfRule>
    <cfRule type="containsText" dxfId="2638" priority="2984" operator="containsText" text="Fully Achieved">
      <formula>NOT(ISERROR(SEARCH("Fully Achieved",G70)))</formula>
    </cfRule>
    <cfRule type="containsText" dxfId="2637" priority="2985" operator="containsText" text="Fully Achieved">
      <formula>NOT(ISERROR(SEARCH("Fully Achieved",G70)))</formula>
    </cfRule>
    <cfRule type="containsText" dxfId="2636" priority="2986" operator="containsText" text="Fully Achieved">
      <formula>NOT(ISERROR(SEARCH("Fully Achieved",G70)))</formula>
    </cfRule>
    <cfRule type="containsText" dxfId="2635" priority="2987" operator="containsText" text="Deferred">
      <formula>NOT(ISERROR(SEARCH("Deferred",G70)))</formula>
    </cfRule>
    <cfRule type="containsText" dxfId="2634" priority="2988" operator="containsText" text="Deleted">
      <formula>NOT(ISERROR(SEARCH("Deleted",G70)))</formula>
    </cfRule>
    <cfRule type="containsText" dxfId="2633" priority="2989" operator="containsText" text="In Danger of Falling Behind Target">
      <formula>NOT(ISERROR(SEARCH("In Danger of Falling Behind Target",G70)))</formula>
    </cfRule>
    <cfRule type="containsText" dxfId="2632" priority="2990" operator="containsText" text="Not yet due">
      <formula>NOT(ISERROR(SEARCH("Not yet due",G70)))</formula>
    </cfRule>
    <cfRule type="containsText" dxfId="2631" priority="2991" operator="containsText" text="Update not Provided">
      <formula>NOT(ISERROR(SEARCH("Update not Provided",G70)))</formula>
    </cfRule>
  </conditionalFormatting>
  <conditionalFormatting sqref="G70:G71">
    <cfRule type="containsText" dxfId="2630" priority="2920" operator="containsText" text="On track to be achieved">
      <formula>NOT(ISERROR(SEARCH("On track to be achieved",G70)))</formula>
    </cfRule>
    <cfRule type="containsText" dxfId="2629" priority="2921" operator="containsText" text="Deferred">
      <formula>NOT(ISERROR(SEARCH("Deferred",G70)))</formula>
    </cfRule>
    <cfRule type="containsText" dxfId="2628" priority="2922" operator="containsText" text="Deleted">
      <formula>NOT(ISERROR(SEARCH("Deleted",G70)))</formula>
    </cfRule>
    <cfRule type="containsText" dxfId="2627" priority="2923" operator="containsText" text="In Danger of Falling Behind Target">
      <formula>NOT(ISERROR(SEARCH("In Danger of Falling Behind Target",G70)))</formula>
    </cfRule>
    <cfRule type="containsText" dxfId="2626" priority="2924" operator="containsText" text="Not yet due">
      <formula>NOT(ISERROR(SEARCH("Not yet due",G70)))</formula>
    </cfRule>
    <cfRule type="containsText" dxfId="2625" priority="2925" operator="containsText" text="Update not Provided">
      <formula>NOT(ISERROR(SEARCH("Update not Provided",G70)))</formula>
    </cfRule>
    <cfRule type="containsText" dxfId="2624" priority="2926" operator="containsText" text="Not yet due">
      <formula>NOT(ISERROR(SEARCH("Not yet due",G70)))</formula>
    </cfRule>
    <cfRule type="containsText" dxfId="2623" priority="2927" operator="containsText" text="Completed Behind Schedule">
      <formula>NOT(ISERROR(SEARCH("Completed Behind Schedule",G70)))</formula>
    </cfRule>
    <cfRule type="containsText" dxfId="2622" priority="2928" operator="containsText" text="Off Target">
      <formula>NOT(ISERROR(SEARCH("Off Target",G70)))</formula>
    </cfRule>
    <cfRule type="containsText" dxfId="2621" priority="2929" operator="containsText" text="On Track to be Achieved">
      <formula>NOT(ISERROR(SEARCH("On Track to be Achieved",G70)))</formula>
    </cfRule>
    <cfRule type="containsText" dxfId="2620" priority="2930" operator="containsText" text="Fully Achieved">
      <formula>NOT(ISERROR(SEARCH("Fully Achieved",G70)))</formula>
    </cfRule>
    <cfRule type="containsText" dxfId="2619" priority="2931" operator="containsText" text="Not yet due">
      <formula>NOT(ISERROR(SEARCH("Not yet due",G70)))</formula>
    </cfRule>
    <cfRule type="containsText" dxfId="2618" priority="2932" operator="containsText" text="Not Yet Due">
      <formula>NOT(ISERROR(SEARCH("Not Yet Due",G70)))</formula>
    </cfRule>
    <cfRule type="containsText" dxfId="2617" priority="2933" operator="containsText" text="Deferred">
      <formula>NOT(ISERROR(SEARCH("Deferred",G70)))</formula>
    </cfRule>
    <cfRule type="containsText" dxfId="2616" priority="2934" operator="containsText" text="Deleted">
      <formula>NOT(ISERROR(SEARCH("Deleted",G70)))</formula>
    </cfRule>
    <cfRule type="containsText" dxfId="2615" priority="2935" operator="containsText" text="In Danger of Falling Behind Target">
      <formula>NOT(ISERROR(SEARCH("In Danger of Falling Behind Target",G70)))</formula>
    </cfRule>
    <cfRule type="containsText" dxfId="2614" priority="2936" operator="containsText" text="Not yet due">
      <formula>NOT(ISERROR(SEARCH("Not yet due",G70)))</formula>
    </cfRule>
    <cfRule type="containsText" dxfId="2613" priority="2937" operator="containsText" text="Completed Behind Schedule">
      <formula>NOT(ISERROR(SEARCH("Completed Behind Schedule",G70)))</formula>
    </cfRule>
    <cfRule type="containsText" dxfId="2612" priority="2938" operator="containsText" text="Off Target">
      <formula>NOT(ISERROR(SEARCH("Off Target",G70)))</formula>
    </cfRule>
    <cfRule type="containsText" dxfId="2611" priority="2939" operator="containsText" text="In Danger of Falling Behind Target">
      <formula>NOT(ISERROR(SEARCH("In Danger of Falling Behind Target",G70)))</formula>
    </cfRule>
    <cfRule type="containsText" dxfId="2610" priority="2940" operator="containsText" text="On Track to be Achieved">
      <formula>NOT(ISERROR(SEARCH("On Track to be Achieved",G70)))</formula>
    </cfRule>
    <cfRule type="containsText" dxfId="2609" priority="2941" operator="containsText" text="Fully Achieved">
      <formula>NOT(ISERROR(SEARCH("Fully Achieved",G70)))</formula>
    </cfRule>
    <cfRule type="containsText" dxfId="2608" priority="2942" operator="containsText" text="Update not Provided">
      <formula>NOT(ISERROR(SEARCH("Update not Provided",G70)))</formula>
    </cfRule>
    <cfRule type="containsText" dxfId="2607" priority="2943" operator="containsText" text="Not yet due">
      <formula>NOT(ISERROR(SEARCH("Not yet due",G70)))</formula>
    </cfRule>
    <cfRule type="containsText" dxfId="2606" priority="2944" operator="containsText" text="Completed Behind Schedule">
      <formula>NOT(ISERROR(SEARCH("Completed Behind Schedule",G70)))</formula>
    </cfRule>
    <cfRule type="containsText" dxfId="2605" priority="2945" operator="containsText" text="Off Target">
      <formula>NOT(ISERROR(SEARCH("Off Target",G70)))</formula>
    </cfRule>
    <cfRule type="containsText" dxfId="2604" priority="2946" operator="containsText" text="In Danger of Falling Behind Target">
      <formula>NOT(ISERROR(SEARCH("In Danger of Falling Behind Target",G70)))</formula>
    </cfRule>
    <cfRule type="containsText" dxfId="2603" priority="2947" operator="containsText" text="On Track to be Achieved">
      <formula>NOT(ISERROR(SEARCH("On Track to be Achieved",G70)))</formula>
    </cfRule>
    <cfRule type="containsText" dxfId="2602" priority="2948" operator="containsText" text="Fully Achieved">
      <formula>NOT(ISERROR(SEARCH("Fully Achieved",G70)))</formula>
    </cfRule>
    <cfRule type="containsText" dxfId="2601" priority="2949" operator="containsText" text="Fully Achieved">
      <formula>NOT(ISERROR(SEARCH("Fully Achieved",G70)))</formula>
    </cfRule>
    <cfRule type="containsText" dxfId="2600" priority="2950" operator="containsText" text="Fully Achieved">
      <formula>NOT(ISERROR(SEARCH("Fully Achieved",G70)))</formula>
    </cfRule>
    <cfRule type="containsText" dxfId="2599" priority="2951" operator="containsText" text="Deferred">
      <formula>NOT(ISERROR(SEARCH("Deferred",G70)))</formula>
    </cfRule>
    <cfRule type="containsText" dxfId="2598" priority="2952" operator="containsText" text="Deleted">
      <formula>NOT(ISERROR(SEARCH("Deleted",G70)))</formula>
    </cfRule>
    <cfRule type="containsText" dxfId="2597" priority="2953" operator="containsText" text="In Danger of Falling Behind Target">
      <formula>NOT(ISERROR(SEARCH("In Danger of Falling Behind Target",G70)))</formula>
    </cfRule>
    <cfRule type="containsText" dxfId="2596" priority="2954" operator="containsText" text="Not yet due">
      <formula>NOT(ISERROR(SEARCH("Not yet due",G70)))</formula>
    </cfRule>
    <cfRule type="containsText" dxfId="2595" priority="2955" operator="containsText" text="Update not Provided">
      <formula>NOT(ISERROR(SEARCH("Update not Provided",G70)))</formula>
    </cfRule>
  </conditionalFormatting>
  <conditionalFormatting sqref="G72:G73">
    <cfRule type="containsText" dxfId="2594" priority="2884" operator="containsText" text="On track to be achieved">
      <formula>NOT(ISERROR(SEARCH("On track to be achieved",G72)))</formula>
    </cfRule>
    <cfRule type="containsText" dxfId="2593" priority="2885" operator="containsText" text="Deferred">
      <formula>NOT(ISERROR(SEARCH("Deferred",G72)))</formula>
    </cfRule>
    <cfRule type="containsText" dxfId="2592" priority="2886" operator="containsText" text="Deleted">
      <formula>NOT(ISERROR(SEARCH("Deleted",G72)))</formula>
    </cfRule>
    <cfRule type="containsText" dxfId="2591" priority="2887" operator="containsText" text="In Danger of Falling Behind Target">
      <formula>NOT(ISERROR(SEARCH("In Danger of Falling Behind Target",G72)))</formula>
    </cfRule>
    <cfRule type="containsText" dxfId="2590" priority="2888" operator="containsText" text="Not yet due">
      <formula>NOT(ISERROR(SEARCH("Not yet due",G72)))</formula>
    </cfRule>
    <cfRule type="containsText" dxfId="2589" priority="2889" operator="containsText" text="Update not Provided">
      <formula>NOT(ISERROR(SEARCH("Update not Provided",G72)))</formula>
    </cfRule>
    <cfRule type="containsText" dxfId="2588" priority="2890" operator="containsText" text="Not yet due">
      <formula>NOT(ISERROR(SEARCH("Not yet due",G72)))</formula>
    </cfRule>
    <cfRule type="containsText" dxfId="2587" priority="2891" operator="containsText" text="Completed Behind Schedule">
      <formula>NOT(ISERROR(SEARCH("Completed Behind Schedule",G72)))</formula>
    </cfRule>
    <cfRule type="containsText" dxfId="2586" priority="2892" operator="containsText" text="Off Target">
      <formula>NOT(ISERROR(SEARCH("Off Target",G72)))</formula>
    </cfRule>
    <cfRule type="containsText" dxfId="2585" priority="2893" operator="containsText" text="On Track to be Achieved">
      <formula>NOT(ISERROR(SEARCH("On Track to be Achieved",G72)))</formula>
    </cfRule>
    <cfRule type="containsText" dxfId="2584" priority="2894" operator="containsText" text="Fully Achieved">
      <formula>NOT(ISERROR(SEARCH("Fully Achieved",G72)))</formula>
    </cfRule>
    <cfRule type="containsText" dxfId="2583" priority="2895" operator="containsText" text="Not yet due">
      <formula>NOT(ISERROR(SEARCH("Not yet due",G72)))</formula>
    </cfRule>
    <cfRule type="containsText" dxfId="2582" priority="2896" operator="containsText" text="Not Yet Due">
      <formula>NOT(ISERROR(SEARCH("Not Yet Due",G72)))</formula>
    </cfRule>
    <cfRule type="containsText" dxfId="2581" priority="2897" operator="containsText" text="Deferred">
      <formula>NOT(ISERROR(SEARCH("Deferred",G72)))</formula>
    </cfRule>
    <cfRule type="containsText" dxfId="2580" priority="2898" operator="containsText" text="Deleted">
      <formula>NOT(ISERROR(SEARCH("Deleted",G72)))</formula>
    </cfRule>
    <cfRule type="containsText" dxfId="2579" priority="2899" operator="containsText" text="In Danger of Falling Behind Target">
      <formula>NOT(ISERROR(SEARCH("In Danger of Falling Behind Target",G72)))</formula>
    </cfRule>
    <cfRule type="containsText" dxfId="2578" priority="2900" operator="containsText" text="Not yet due">
      <formula>NOT(ISERROR(SEARCH("Not yet due",G72)))</formula>
    </cfRule>
    <cfRule type="containsText" dxfId="2577" priority="2901" operator="containsText" text="Completed Behind Schedule">
      <formula>NOT(ISERROR(SEARCH("Completed Behind Schedule",G72)))</formula>
    </cfRule>
    <cfRule type="containsText" dxfId="2576" priority="2902" operator="containsText" text="Off Target">
      <formula>NOT(ISERROR(SEARCH("Off Target",G72)))</formula>
    </cfRule>
    <cfRule type="containsText" dxfId="2575" priority="2903" operator="containsText" text="In Danger of Falling Behind Target">
      <formula>NOT(ISERROR(SEARCH("In Danger of Falling Behind Target",G72)))</formula>
    </cfRule>
    <cfRule type="containsText" dxfId="2574" priority="2904" operator="containsText" text="On Track to be Achieved">
      <formula>NOT(ISERROR(SEARCH("On Track to be Achieved",G72)))</formula>
    </cfRule>
    <cfRule type="containsText" dxfId="2573" priority="2905" operator="containsText" text="Fully Achieved">
      <formula>NOT(ISERROR(SEARCH("Fully Achieved",G72)))</formula>
    </cfRule>
    <cfRule type="containsText" dxfId="2572" priority="2906" operator="containsText" text="Update not Provided">
      <formula>NOT(ISERROR(SEARCH("Update not Provided",G72)))</formula>
    </cfRule>
    <cfRule type="containsText" dxfId="2571" priority="2907" operator="containsText" text="Not yet due">
      <formula>NOT(ISERROR(SEARCH("Not yet due",G72)))</formula>
    </cfRule>
    <cfRule type="containsText" dxfId="2570" priority="2908" operator="containsText" text="Completed Behind Schedule">
      <formula>NOT(ISERROR(SEARCH("Completed Behind Schedule",G72)))</formula>
    </cfRule>
    <cfRule type="containsText" dxfId="2569" priority="2909" operator="containsText" text="Off Target">
      <formula>NOT(ISERROR(SEARCH("Off Target",G72)))</formula>
    </cfRule>
    <cfRule type="containsText" dxfId="2568" priority="2910" operator="containsText" text="In Danger of Falling Behind Target">
      <formula>NOT(ISERROR(SEARCH("In Danger of Falling Behind Target",G72)))</formula>
    </cfRule>
    <cfRule type="containsText" dxfId="2567" priority="2911" operator="containsText" text="On Track to be Achieved">
      <formula>NOT(ISERROR(SEARCH("On Track to be Achieved",G72)))</formula>
    </cfRule>
    <cfRule type="containsText" dxfId="2566" priority="2912" operator="containsText" text="Fully Achieved">
      <formula>NOT(ISERROR(SEARCH("Fully Achieved",G72)))</formula>
    </cfRule>
    <cfRule type="containsText" dxfId="2565" priority="2913" operator="containsText" text="Fully Achieved">
      <formula>NOT(ISERROR(SEARCH("Fully Achieved",G72)))</formula>
    </cfRule>
    <cfRule type="containsText" dxfId="2564" priority="2914" operator="containsText" text="Fully Achieved">
      <formula>NOT(ISERROR(SEARCH("Fully Achieved",G72)))</formula>
    </cfRule>
    <cfRule type="containsText" dxfId="2563" priority="2915" operator="containsText" text="Deferred">
      <formula>NOT(ISERROR(SEARCH("Deferred",G72)))</formula>
    </cfRule>
    <cfRule type="containsText" dxfId="2562" priority="2916" operator="containsText" text="Deleted">
      <formula>NOT(ISERROR(SEARCH("Deleted",G72)))</formula>
    </cfRule>
    <cfRule type="containsText" dxfId="2561" priority="2917" operator="containsText" text="In Danger of Falling Behind Target">
      <formula>NOT(ISERROR(SEARCH("In Danger of Falling Behind Target",G72)))</formula>
    </cfRule>
    <cfRule type="containsText" dxfId="2560" priority="2918" operator="containsText" text="Not yet due">
      <formula>NOT(ISERROR(SEARCH("Not yet due",G72)))</formula>
    </cfRule>
    <cfRule type="containsText" dxfId="2559" priority="2919" operator="containsText" text="Update not Provided">
      <formula>NOT(ISERROR(SEARCH("Update not Provided",G72)))</formula>
    </cfRule>
  </conditionalFormatting>
  <conditionalFormatting sqref="G74">
    <cfRule type="containsText" dxfId="2558" priority="2848" operator="containsText" text="On track to be achieved">
      <formula>NOT(ISERROR(SEARCH("On track to be achieved",G74)))</formula>
    </cfRule>
    <cfRule type="containsText" dxfId="2557" priority="2849" operator="containsText" text="Deferred">
      <formula>NOT(ISERROR(SEARCH("Deferred",G74)))</formula>
    </cfRule>
    <cfRule type="containsText" dxfId="2556" priority="2850" operator="containsText" text="Deleted">
      <formula>NOT(ISERROR(SEARCH("Deleted",G74)))</formula>
    </cfRule>
    <cfRule type="containsText" dxfId="2555" priority="2851" operator="containsText" text="In Danger of Falling Behind Target">
      <formula>NOT(ISERROR(SEARCH("In Danger of Falling Behind Target",G74)))</formula>
    </cfRule>
    <cfRule type="containsText" dxfId="2554" priority="2852" operator="containsText" text="Not yet due">
      <formula>NOT(ISERROR(SEARCH("Not yet due",G74)))</formula>
    </cfRule>
    <cfRule type="containsText" dxfId="2553" priority="2853" operator="containsText" text="Update not Provided">
      <formula>NOT(ISERROR(SEARCH("Update not Provided",G74)))</formula>
    </cfRule>
    <cfRule type="containsText" dxfId="2552" priority="2854" operator="containsText" text="Not yet due">
      <formula>NOT(ISERROR(SEARCH("Not yet due",G74)))</formula>
    </cfRule>
    <cfRule type="containsText" dxfId="2551" priority="2855" operator="containsText" text="Completed Behind Schedule">
      <formula>NOT(ISERROR(SEARCH("Completed Behind Schedule",G74)))</formula>
    </cfRule>
    <cfRule type="containsText" dxfId="2550" priority="2856" operator="containsText" text="Off Target">
      <formula>NOT(ISERROR(SEARCH("Off Target",G74)))</formula>
    </cfRule>
    <cfRule type="containsText" dxfId="2549" priority="2857" operator="containsText" text="On Track to be Achieved">
      <formula>NOT(ISERROR(SEARCH("On Track to be Achieved",G74)))</formula>
    </cfRule>
    <cfRule type="containsText" dxfId="2548" priority="2858" operator="containsText" text="Fully Achieved">
      <formula>NOT(ISERROR(SEARCH("Fully Achieved",G74)))</formula>
    </cfRule>
    <cfRule type="containsText" dxfId="2547" priority="2859" operator="containsText" text="Not yet due">
      <formula>NOT(ISERROR(SEARCH("Not yet due",G74)))</formula>
    </cfRule>
    <cfRule type="containsText" dxfId="2546" priority="2860" operator="containsText" text="Not Yet Due">
      <formula>NOT(ISERROR(SEARCH("Not Yet Due",G74)))</formula>
    </cfRule>
    <cfRule type="containsText" dxfId="2545" priority="2861" operator="containsText" text="Deferred">
      <formula>NOT(ISERROR(SEARCH("Deferred",G74)))</formula>
    </cfRule>
    <cfRule type="containsText" dxfId="2544" priority="2862" operator="containsText" text="Deleted">
      <formula>NOT(ISERROR(SEARCH("Deleted",G74)))</formula>
    </cfRule>
    <cfRule type="containsText" dxfId="2543" priority="2863" operator="containsText" text="In Danger of Falling Behind Target">
      <formula>NOT(ISERROR(SEARCH("In Danger of Falling Behind Target",G74)))</formula>
    </cfRule>
    <cfRule type="containsText" dxfId="2542" priority="2864" operator="containsText" text="Not yet due">
      <formula>NOT(ISERROR(SEARCH("Not yet due",G74)))</formula>
    </cfRule>
    <cfRule type="containsText" dxfId="2541" priority="2865" operator="containsText" text="Completed Behind Schedule">
      <formula>NOT(ISERROR(SEARCH("Completed Behind Schedule",G74)))</formula>
    </cfRule>
    <cfRule type="containsText" dxfId="2540" priority="2866" operator="containsText" text="Off Target">
      <formula>NOT(ISERROR(SEARCH("Off Target",G74)))</formula>
    </cfRule>
    <cfRule type="containsText" dxfId="2539" priority="2867" operator="containsText" text="In Danger of Falling Behind Target">
      <formula>NOT(ISERROR(SEARCH("In Danger of Falling Behind Target",G74)))</formula>
    </cfRule>
    <cfRule type="containsText" dxfId="2538" priority="2868" operator="containsText" text="On Track to be Achieved">
      <formula>NOT(ISERROR(SEARCH("On Track to be Achieved",G74)))</formula>
    </cfRule>
    <cfRule type="containsText" dxfId="2537" priority="2869" operator="containsText" text="Fully Achieved">
      <formula>NOT(ISERROR(SEARCH("Fully Achieved",G74)))</formula>
    </cfRule>
    <cfRule type="containsText" dxfId="2536" priority="2870" operator="containsText" text="Update not Provided">
      <formula>NOT(ISERROR(SEARCH("Update not Provided",G74)))</formula>
    </cfRule>
    <cfRule type="containsText" dxfId="2535" priority="2871" operator="containsText" text="Not yet due">
      <formula>NOT(ISERROR(SEARCH("Not yet due",G74)))</formula>
    </cfRule>
    <cfRule type="containsText" dxfId="2534" priority="2872" operator="containsText" text="Completed Behind Schedule">
      <formula>NOT(ISERROR(SEARCH("Completed Behind Schedule",G74)))</formula>
    </cfRule>
    <cfRule type="containsText" dxfId="2533" priority="2873" operator="containsText" text="Off Target">
      <formula>NOT(ISERROR(SEARCH("Off Target",G74)))</formula>
    </cfRule>
    <cfRule type="containsText" dxfId="2532" priority="2874" operator="containsText" text="In Danger of Falling Behind Target">
      <formula>NOT(ISERROR(SEARCH("In Danger of Falling Behind Target",G74)))</formula>
    </cfRule>
    <cfRule type="containsText" dxfId="2531" priority="2875" operator="containsText" text="On Track to be Achieved">
      <formula>NOT(ISERROR(SEARCH("On Track to be Achieved",G74)))</formula>
    </cfRule>
    <cfRule type="containsText" dxfId="2530" priority="2876" operator="containsText" text="Fully Achieved">
      <formula>NOT(ISERROR(SEARCH("Fully Achieved",G74)))</formula>
    </cfRule>
    <cfRule type="containsText" dxfId="2529" priority="2877" operator="containsText" text="Fully Achieved">
      <formula>NOT(ISERROR(SEARCH("Fully Achieved",G74)))</formula>
    </cfRule>
    <cfRule type="containsText" dxfId="2528" priority="2878" operator="containsText" text="Fully Achieved">
      <formula>NOT(ISERROR(SEARCH("Fully Achieved",G74)))</formula>
    </cfRule>
    <cfRule type="containsText" dxfId="2527" priority="2879" operator="containsText" text="Deferred">
      <formula>NOT(ISERROR(SEARCH("Deferred",G74)))</formula>
    </cfRule>
    <cfRule type="containsText" dxfId="2526" priority="2880" operator="containsText" text="Deleted">
      <formula>NOT(ISERROR(SEARCH("Deleted",G74)))</formula>
    </cfRule>
    <cfRule type="containsText" dxfId="2525" priority="2881" operator="containsText" text="In Danger of Falling Behind Target">
      <formula>NOT(ISERROR(SEARCH("In Danger of Falling Behind Target",G74)))</formula>
    </cfRule>
    <cfRule type="containsText" dxfId="2524" priority="2882" operator="containsText" text="Not yet due">
      <formula>NOT(ISERROR(SEARCH("Not yet due",G74)))</formula>
    </cfRule>
    <cfRule type="containsText" dxfId="2523" priority="2883" operator="containsText" text="Update not Provided">
      <formula>NOT(ISERROR(SEARCH("Update not Provided",G74)))</formula>
    </cfRule>
  </conditionalFormatting>
  <conditionalFormatting sqref="G74">
    <cfRule type="containsText" dxfId="2522" priority="2812" operator="containsText" text="On track to be achieved">
      <formula>NOT(ISERROR(SEARCH("On track to be achieved",G74)))</formula>
    </cfRule>
    <cfRule type="containsText" dxfId="2521" priority="2813" operator="containsText" text="Deferred">
      <formula>NOT(ISERROR(SEARCH("Deferred",G74)))</formula>
    </cfRule>
    <cfRule type="containsText" dxfId="2520" priority="2814" operator="containsText" text="Deleted">
      <formula>NOT(ISERROR(SEARCH("Deleted",G74)))</formula>
    </cfRule>
    <cfRule type="containsText" dxfId="2519" priority="2815" operator="containsText" text="In Danger of Falling Behind Target">
      <formula>NOT(ISERROR(SEARCH("In Danger of Falling Behind Target",G74)))</formula>
    </cfRule>
    <cfRule type="containsText" dxfId="2518" priority="2816" operator="containsText" text="Not yet due">
      <formula>NOT(ISERROR(SEARCH("Not yet due",G74)))</formula>
    </cfRule>
    <cfRule type="containsText" dxfId="2517" priority="2817" operator="containsText" text="Update not Provided">
      <formula>NOT(ISERROR(SEARCH("Update not Provided",G74)))</formula>
    </cfRule>
    <cfRule type="containsText" dxfId="2516" priority="2818" operator="containsText" text="Not yet due">
      <formula>NOT(ISERROR(SEARCH("Not yet due",G74)))</formula>
    </cfRule>
    <cfRule type="containsText" dxfId="2515" priority="2819" operator="containsText" text="Completed Behind Schedule">
      <formula>NOT(ISERROR(SEARCH("Completed Behind Schedule",G74)))</formula>
    </cfRule>
    <cfRule type="containsText" dxfId="2514" priority="2820" operator="containsText" text="Off Target">
      <formula>NOT(ISERROR(SEARCH("Off Target",G74)))</formula>
    </cfRule>
    <cfRule type="containsText" dxfId="2513" priority="2821" operator="containsText" text="On Track to be Achieved">
      <formula>NOT(ISERROR(SEARCH("On Track to be Achieved",G74)))</formula>
    </cfRule>
    <cfRule type="containsText" dxfId="2512" priority="2822" operator="containsText" text="Fully Achieved">
      <formula>NOT(ISERROR(SEARCH("Fully Achieved",G74)))</formula>
    </cfRule>
    <cfRule type="containsText" dxfId="2511" priority="2823" operator="containsText" text="Not yet due">
      <formula>NOT(ISERROR(SEARCH("Not yet due",G74)))</formula>
    </cfRule>
    <cfRule type="containsText" dxfId="2510" priority="2824" operator="containsText" text="Not Yet Due">
      <formula>NOT(ISERROR(SEARCH("Not Yet Due",G74)))</formula>
    </cfRule>
    <cfRule type="containsText" dxfId="2509" priority="2825" operator="containsText" text="Deferred">
      <formula>NOT(ISERROR(SEARCH("Deferred",G74)))</formula>
    </cfRule>
    <cfRule type="containsText" dxfId="2508" priority="2826" operator="containsText" text="Deleted">
      <formula>NOT(ISERROR(SEARCH("Deleted",G74)))</formula>
    </cfRule>
    <cfRule type="containsText" dxfId="2507" priority="2827" operator="containsText" text="In Danger of Falling Behind Target">
      <formula>NOT(ISERROR(SEARCH("In Danger of Falling Behind Target",G74)))</formula>
    </cfRule>
    <cfRule type="containsText" dxfId="2506" priority="2828" operator="containsText" text="Not yet due">
      <formula>NOT(ISERROR(SEARCH("Not yet due",G74)))</formula>
    </cfRule>
    <cfRule type="containsText" dxfId="2505" priority="2829" operator="containsText" text="Completed Behind Schedule">
      <formula>NOT(ISERROR(SEARCH("Completed Behind Schedule",G74)))</formula>
    </cfRule>
    <cfRule type="containsText" dxfId="2504" priority="2830" operator="containsText" text="Off Target">
      <formula>NOT(ISERROR(SEARCH("Off Target",G74)))</formula>
    </cfRule>
    <cfRule type="containsText" dxfId="2503" priority="2831" operator="containsText" text="In Danger of Falling Behind Target">
      <formula>NOT(ISERROR(SEARCH("In Danger of Falling Behind Target",G74)))</formula>
    </cfRule>
    <cfRule type="containsText" dxfId="2502" priority="2832" operator="containsText" text="On Track to be Achieved">
      <formula>NOT(ISERROR(SEARCH("On Track to be Achieved",G74)))</formula>
    </cfRule>
    <cfRule type="containsText" dxfId="2501" priority="2833" operator="containsText" text="Fully Achieved">
      <formula>NOT(ISERROR(SEARCH("Fully Achieved",G74)))</formula>
    </cfRule>
    <cfRule type="containsText" dxfId="2500" priority="2834" operator="containsText" text="Update not Provided">
      <formula>NOT(ISERROR(SEARCH("Update not Provided",G74)))</formula>
    </cfRule>
    <cfRule type="containsText" dxfId="2499" priority="2835" operator="containsText" text="Not yet due">
      <formula>NOT(ISERROR(SEARCH("Not yet due",G74)))</formula>
    </cfRule>
    <cfRule type="containsText" dxfId="2498" priority="2836" operator="containsText" text="Completed Behind Schedule">
      <formula>NOT(ISERROR(SEARCH("Completed Behind Schedule",G74)))</formula>
    </cfRule>
    <cfRule type="containsText" dxfId="2497" priority="2837" operator="containsText" text="Off Target">
      <formula>NOT(ISERROR(SEARCH("Off Target",G74)))</formula>
    </cfRule>
    <cfRule type="containsText" dxfId="2496" priority="2838" operator="containsText" text="In Danger of Falling Behind Target">
      <formula>NOT(ISERROR(SEARCH("In Danger of Falling Behind Target",G74)))</formula>
    </cfRule>
    <cfRule type="containsText" dxfId="2495" priority="2839" operator="containsText" text="On Track to be Achieved">
      <formula>NOT(ISERROR(SEARCH("On Track to be Achieved",G74)))</formula>
    </cfRule>
    <cfRule type="containsText" dxfId="2494" priority="2840" operator="containsText" text="Fully Achieved">
      <formula>NOT(ISERROR(SEARCH("Fully Achieved",G74)))</formula>
    </cfRule>
    <cfRule type="containsText" dxfId="2493" priority="2841" operator="containsText" text="Fully Achieved">
      <formula>NOT(ISERROR(SEARCH("Fully Achieved",G74)))</formula>
    </cfRule>
    <cfRule type="containsText" dxfId="2492" priority="2842" operator="containsText" text="Fully Achieved">
      <formula>NOT(ISERROR(SEARCH("Fully Achieved",G74)))</formula>
    </cfRule>
    <cfRule type="containsText" dxfId="2491" priority="2843" operator="containsText" text="Deferred">
      <formula>NOT(ISERROR(SEARCH("Deferred",G74)))</formula>
    </cfRule>
    <cfRule type="containsText" dxfId="2490" priority="2844" operator="containsText" text="Deleted">
      <formula>NOT(ISERROR(SEARCH("Deleted",G74)))</formula>
    </cfRule>
    <cfRule type="containsText" dxfId="2489" priority="2845" operator="containsText" text="In Danger of Falling Behind Target">
      <formula>NOT(ISERROR(SEARCH("In Danger of Falling Behind Target",G74)))</formula>
    </cfRule>
    <cfRule type="containsText" dxfId="2488" priority="2846" operator="containsText" text="Not yet due">
      <formula>NOT(ISERROR(SEARCH("Not yet due",G74)))</formula>
    </cfRule>
    <cfRule type="containsText" dxfId="2487" priority="2847" operator="containsText" text="Update not Provided">
      <formula>NOT(ISERROR(SEARCH("Update not Provided",G74)))</formula>
    </cfRule>
  </conditionalFormatting>
  <conditionalFormatting sqref="G75:G77">
    <cfRule type="containsText" dxfId="2486" priority="2776" operator="containsText" text="On track to be achieved">
      <formula>NOT(ISERROR(SEARCH("On track to be achieved",G75)))</formula>
    </cfRule>
    <cfRule type="containsText" dxfId="2485" priority="2777" operator="containsText" text="Deferred">
      <formula>NOT(ISERROR(SEARCH("Deferred",G75)))</formula>
    </cfRule>
    <cfRule type="containsText" dxfId="2484" priority="2778" operator="containsText" text="Deleted">
      <formula>NOT(ISERROR(SEARCH("Deleted",G75)))</formula>
    </cfRule>
    <cfRule type="containsText" dxfId="2483" priority="2779" operator="containsText" text="In Danger of Falling Behind Target">
      <formula>NOT(ISERROR(SEARCH("In Danger of Falling Behind Target",G75)))</formula>
    </cfRule>
    <cfRule type="containsText" dxfId="2482" priority="2780" operator="containsText" text="Not yet due">
      <formula>NOT(ISERROR(SEARCH("Not yet due",G75)))</formula>
    </cfRule>
    <cfRule type="containsText" dxfId="2481" priority="2781" operator="containsText" text="Update not Provided">
      <formula>NOT(ISERROR(SEARCH("Update not Provided",G75)))</formula>
    </cfRule>
    <cfRule type="containsText" dxfId="2480" priority="2782" operator="containsText" text="Not yet due">
      <formula>NOT(ISERROR(SEARCH("Not yet due",G75)))</formula>
    </cfRule>
    <cfRule type="containsText" dxfId="2479" priority="2783" operator="containsText" text="Completed Behind Schedule">
      <formula>NOT(ISERROR(SEARCH("Completed Behind Schedule",G75)))</formula>
    </cfRule>
    <cfRule type="containsText" dxfId="2478" priority="2784" operator="containsText" text="Off Target">
      <formula>NOT(ISERROR(SEARCH("Off Target",G75)))</formula>
    </cfRule>
    <cfRule type="containsText" dxfId="2477" priority="2785" operator="containsText" text="On Track to be Achieved">
      <formula>NOT(ISERROR(SEARCH("On Track to be Achieved",G75)))</formula>
    </cfRule>
    <cfRule type="containsText" dxfId="2476" priority="2786" operator="containsText" text="Fully Achieved">
      <formula>NOT(ISERROR(SEARCH("Fully Achieved",G75)))</formula>
    </cfRule>
    <cfRule type="containsText" dxfId="2475" priority="2787" operator="containsText" text="Not yet due">
      <formula>NOT(ISERROR(SEARCH("Not yet due",G75)))</formula>
    </cfRule>
    <cfRule type="containsText" dxfId="2474" priority="2788" operator="containsText" text="Not Yet Due">
      <formula>NOT(ISERROR(SEARCH("Not Yet Due",G75)))</formula>
    </cfRule>
    <cfRule type="containsText" dxfId="2473" priority="2789" operator="containsText" text="Deferred">
      <formula>NOT(ISERROR(SEARCH("Deferred",G75)))</formula>
    </cfRule>
    <cfRule type="containsText" dxfId="2472" priority="2790" operator="containsText" text="Deleted">
      <formula>NOT(ISERROR(SEARCH("Deleted",G75)))</formula>
    </cfRule>
    <cfRule type="containsText" dxfId="2471" priority="2791" operator="containsText" text="In Danger of Falling Behind Target">
      <formula>NOT(ISERROR(SEARCH("In Danger of Falling Behind Target",G75)))</formula>
    </cfRule>
    <cfRule type="containsText" dxfId="2470" priority="2792" operator="containsText" text="Not yet due">
      <formula>NOT(ISERROR(SEARCH("Not yet due",G75)))</formula>
    </cfRule>
    <cfRule type="containsText" dxfId="2469" priority="2793" operator="containsText" text="Completed Behind Schedule">
      <formula>NOT(ISERROR(SEARCH("Completed Behind Schedule",G75)))</formula>
    </cfRule>
    <cfRule type="containsText" dxfId="2468" priority="2794" operator="containsText" text="Off Target">
      <formula>NOT(ISERROR(SEARCH("Off Target",G75)))</formula>
    </cfRule>
    <cfRule type="containsText" dxfId="2467" priority="2795" operator="containsText" text="In Danger of Falling Behind Target">
      <formula>NOT(ISERROR(SEARCH("In Danger of Falling Behind Target",G75)))</formula>
    </cfRule>
    <cfRule type="containsText" dxfId="2466" priority="2796" operator="containsText" text="On Track to be Achieved">
      <formula>NOT(ISERROR(SEARCH("On Track to be Achieved",G75)))</formula>
    </cfRule>
    <cfRule type="containsText" dxfId="2465" priority="2797" operator="containsText" text="Fully Achieved">
      <formula>NOT(ISERROR(SEARCH("Fully Achieved",G75)))</formula>
    </cfRule>
    <cfRule type="containsText" dxfId="2464" priority="2798" operator="containsText" text="Update not Provided">
      <formula>NOT(ISERROR(SEARCH("Update not Provided",G75)))</formula>
    </cfRule>
    <cfRule type="containsText" dxfId="2463" priority="2799" operator="containsText" text="Not yet due">
      <formula>NOT(ISERROR(SEARCH("Not yet due",G75)))</formula>
    </cfRule>
    <cfRule type="containsText" dxfId="2462" priority="2800" operator="containsText" text="Completed Behind Schedule">
      <formula>NOT(ISERROR(SEARCH("Completed Behind Schedule",G75)))</formula>
    </cfRule>
    <cfRule type="containsText" dxfId="2461" priority="2801" operator="containsText" text="Off Target">
      <formula>NOT(ISERROR(SEARCH("Off Target",G75)))</formula>
    </cfRule>
    <cfRule type="containsText" dxfId="2460" priority="2802" operator="containsText" text="In Danger of Falling Behind Target">
      <formula>NOT(ISERROR(SEARCH("In Danger of Falling Behind Target",G75)))</formula>
    </cfRule>
    <cfRule type="containsText" dxfId="2459" priority="2803" operator="containsText" text="On Track to be Achieved">
      <formula>NOT(ISERROR(SEARCH("On Track to be Achieved",G75)))</formula>
    </cfRule>
    <cfRule type="containsText" dxfId="2458" priority="2804" operator="containsText" text="Fully Achieved">
      <formula>NOT(ISERROR(SEARCH("Fully Achieved",G75)))</formula>
    </cfRule>
    <cfRule type="containsText" dxfId="2457" priority="2805" operator="containsText" text="Fully Achieved">
      <formula>NOT(ISERROR(SEARCH("Fully Achieved",G75)))</formula>
    </cfRule>
    <cfRule type="containsText" dxfId="2456" priority="2806" operator="containsText" text="Fully Achieved">
      <formula>NOT(ISERROR(SEARCH("Fully Achieved",G75)))</formula>
    </cfRule>
    <cfRule type="containsText" dxfId="2455" priority="2807" operator="containsText" text="Deferred">
      <formula>NOT(ISERROR(SEARCH("Deferred",G75)))</formula>
    </cfRule>
    <cfRule type="containsText" dxfId="2454" priority="2808" operator="containsText" text="Deleted">
      <formula>NOT(ISERROR(SEARCH("Deleted",G75)))</formula>
    </cfRule>
    <cfRule type="containsText" dxfId="2453" priority="2809" operator="containsText" text="In Danger of Falling Behind Target">
      <formula>NOT(ISERROR(SEARCH("In Danger of Falling Behind Target",G75)))</formula>
    </cfRule>
    <cfRule type="containsText" dxfId="2452" priority="2810" operator="containsText" text="Not yet due">
      <formula>NOT(ISERROR(SEARCH("Not yet due",G75)))</formula>
    </cfRule>
    <cfRule type="containsText" dxfId="2451" priority="2811" operator="containsText" text="Update not Provided">
      <formula>NOT(ISERROR(SEARCH("Update not Provided",G75)))</formula>
    </cfRule>
  </conditionalFormatting>
  <conditionalFormatting sqref="G79:G82">
    <cfRule type="containsText" dxfId="2450" priority="2740" operator="containsText" text="On track to be achieved">
      <formula>NOT(ISERROR(SEARCH("On track to be achieved",G79)))</formula>
    </cfRule>
    <cfRule type="containsText" dxfId="2449" priority="2741" operator="containsText" text="Deferred">
      <formula>NOT(ISERROR(SEARCH("Deferred",G79)))</formula>
    </cfRule>
    <cfRule type="containsText" dxfId="2448" priority="2742" operator="containsText" text="Deleted">
      <formula>NOT(ISERROR(SEARCH("Deleted",G79)))</formula>
    </cfRule>
    <cfRule type="containsText" dxfId="2447" priority="2743" operator="containsText" text="In Danger of Falling Behind Target">
      <formula>NOT(ISERROR(SEARCH("In Danger of Falling Behind Target",G79)))</formula>
    </cfRule>
    <cfRule type="containsText" dxfId="2446" priority="2744" operator="containsText" text="Not yet due">
      <formula>NOT(ISERROR(SEARCH("Not yet due",G79)))</formula>
    </cfRule>
    <cfRule type="containsText" dxfId="2445" priority="2745" operator="containsText" text="Update not Provided">
      <formula>NOT(ISERROR(SEARCH("Update not Provided",G79)))</formula>
    </cfRule>
    <cfRule type="containsText" dxfId="2444" priority="2746" operator="containsText" text="Not yet due">
      <formula>NOT(ISERROR(SEARCH("Not yet due",G79)))</formula>
    </cfRule>
    <cfRule type="containsText" dxfId="2443" priority="2747" operator="containsText" text="Completed Behind Schedule">
      <formula>NOT(ISERROR(SEARCH("Completed Behind Schedule",G79)))</formula>
    </cfRule>
    <cfRule type="containsText" dxfId="2442" priority="2748" operator="containsText" text="Off Target">
      <formula>NOT(ISERROR(SEARCH("Off Target",G79)))</formula>
    </cfRule>
    <cfRule type="containsText" dxfId="2441" priority="2749" operator="containsText" text="On Track to be Achieved">
      <formula>NOT(ISERROR(SEARCH("On Track to be Achieved",G79)))</formula>
    </cfRule>
    <cfRule type="containsText" dxfId="2440" priority="2750" operator="containsText" text="Fully Achieved">
      <formula>NOT(ISERROR(SEARCH("Fully Achieved",G79)))</formula>
    </cfRule>
    <cfRule type="containsText" dxfId="2439" priority="2751" operator="containsText" text="Not yet due">
      <formula>NOT(ISERROR(SEARCH("Not yet due",G79)))</formula>
    </cfRule>
    <cfRule type="containsText" dxfId="2438" priority="2752" operator="containsText" text="Not Yet Due">
      <formula>NOT(ISERROR(SEARCH("Not Yet Due",G79)))</formula>
    </cfRule>
    <cfRule type="containsText" dxfId="2437" priority="2753" operator="containsText" text="Deferred">
      <formula>NOT(ISERROR(SEARCH("Deferred",G79)))</formula>
    </cfRule>
    <cfRule type="containsText" dxfId="2436" priority="2754" operator="containsText" text="Deleted">
      <formula>NOT(ISERROR(SEARCH("Deleted",G79)))</formula>
    </cfRule>
    <cfRule type="containsText" dxfId="2435" priority="2755" operator="containsText" text="In Danger of Falling Behind Target">
      <formula>NOT(ISERROR(SEARCH("In Danger of Falling Behind Target",G79)))</formula>
    </cfRule>
    <cfRule type="containsText" dxfId="2434" priority="2756" operator="containsText" text="Not yet due">
      <formula>NOT(ISERROR(SEARCH("Not yet due",G79)))</formula>
    </cfRule>
    <cfRule type="containsText" dxfId="2433" priority="2757" operator="containsText" text="Completed Behind Schedule">
      <formula>NOT(ISERROR(SEARCH("Completed Behind Schedule",G79)))</formula>
    </cfRule>
    <cfRule type="containsText" dxfId="2432" priority="2758" operator="containsText" text="Off Target">
      <formula>NOT(ISERROR(SEARCH("Off Target",G79)))</formula>
    </cfRule>
    <cfRule type="containsText" dxfId="2431" priority="2759" operator="containsText" text="In Danger of Falling Behind Target">
      <formula>NOT(ISERROR(SEARCH("In Danger of Falling Behind Target",G79)))</formula>
    </cfRule>
    <cfRule type="containsText" dxfId="2430" priority="2760" operator="containsText" text="On Track to be Achieved">
      <formula>NOT(ISERROR(SEARCH("On Track to be Achieved",G79)))</formula>
    </cfRule>
    <cfRule type="containsText" dxfId="2429" priority="2761" operator="containsText" text="Fully Achieved">
      <formula>NOT(ISERROR(SEARCH("Fully Achieved",G79)))</formula>
    </cfRule>
    <cfRule type="containsText" dxfId="2428" priority="2762" operator="containsText" text="Update not Provided">
      <formula>NOT(ISERROR(SEARCH("Update not Provided",G79)))</formula>
    </cfRule>
    <cfRule type="containsText" dxfId="2427" priority="2763" operator="containsText" text="Not yet due">
      <formula>NOT(ISERROR(SEARCH("Not yet due",G79)))</formula>
    </cfRule>
    <cfRule type="containsText" dxfId="2426" priority="2764" operator="containsText" text="Completed Behind Schedule">
      <formula>NOT(ISERROR(SEARCH("Completed Behind Schedule",G79)))</formula>
    </cfRule>
    <cfRule type="containsText" dxfId="2425" priority="2765" operator="containsText" text="Off Target">
      <formula>NOT(ISERROR(SEARCH("Off Target",G79)))</formula>
    </cfRule>
    <cfRule type="containsText" dxfId="2424" priority="2766" operator="containsText" text="In Danger of Falling Behind Target">
      <formula>NOT(ISERROR(SEARCH("In Danger of Falling Behind Target",G79)))</formula>
    </cfRule>
    <cfRule type="containsText" dxfId="2423" priority="2767" operator="containsText" text="On Track to be Achieved">
      <formula>NOT(ISERROR(SEARCH("On Track to be Achieved",G79)))</formula>
    </cfRule>
    <cfRule type="containsText" dxfId="2422" priority="2768" operator="containsText" text="Fully Achieved">
      <formula>NOT(ISERROR(SEARCH("Fully Achieved",G79)))</formula>
    </cfRule>
    <cfRule type="containsText" dxfId="2421" priority="2769" operator="containsText" text="Fully Achieved">
      <formula>NOT(ISERROR(SEARCH("Fully Achieved",G79)))</formula>
    </cfRule>
    <cfRule type="containsText" dxfId="2420" priority="2770" operator="containsText" text="Fully Achieved">
      <formula>NOT(ISERROR(SEARCH("Fully Achieved",G79)))</formula>
    </cfRule>
    <cfRule type="containsText" dxfId="2419" priority="2771" operator="containsText" text="Deferred">
      <formula>NOT(ISERROR(SEARCH("Deferred",G79)))</formula>
    </cfRule>
    <cfRule type="containsText" dxfId="2418" priority="2772" operator="containsText" text="Deleted">
      <formula>NOT(ISERROR(SEARCH("Deleted",G79)))</formula>
    </cfRule>
    <cfRule type="containsText" dxfId="2417" priority="2773" operator="containsText" text="In Danger of Falling Behind Target">
      <formula>NOT(ISERROR(SEARCH("In Danger of Falling Behind Target",G79)))</formula>
    </cfRule>
    <cfRule type="containsText" dxfId="2416" priority="2774" operator="containsText" text="Not yet due">
      <formula>NOT(ISERROR(SEARCH("Not yet due",G79)))</formula>
    </cfRule>
    <cfRule type="containsText" dxfId="2415" priority="2775" operator="containsText" text="Update not Provided">
      <formula>NOT(ISERROR(SEARCH("Update not Provided",G79)))</formula>
    </cfRule>
  </conditionalFormatting>
  <conditionalFormatting sqref="G84:G85">
    <cfRule type="containsText" dxfId="2414" priority="2704" operator="containsText" text="On track to be achieved">
      <formula>NOT(ISERROR(SEARCH("On track to be achieved",G84)))</formula>
    </cfRule>
    <cfRule type="containsText" dxfId="2413" priority="2705" operator="containsText" text="Deferred">
      <formula>NOT(ISERROR(SEARCH("Deferred",G84)))</formula>
    </cfRule>
    <cfRule type="containsText" dxfId="2412" priority="2706" operator="containsText" text="Deleted">
      <formula>NOT(ISERROR(SEARCH("Deleted",G84)))</formula>
    </cfRule>
    <cfRule type="containsText" dxfId="2411" priority="2707" operator="containsText" text="In Danger of Falling Behind Target">
      <formula>NOT(ISERROR(SEARCH("In Danger of Falling Behind Target",G84)))</formula>
    </cfRule>
    <cfRule type="containsText" dxfId="2410" priority="2708" operator="containsText" text="Not yet due">
      <formula>NOT(ISERROR(SEARCH("Not yet due",G84)))</formula>
    </cfRule>
    <cfRule type="containsText" dxfId="2409" priority="2709" operator="containsText" text="Update not Provided">
      <formula>NOT(ISERROR(SEARCH("Update not Provided",G84)))</formula>
    </cfRule>
    <cfRule type="containsText" dxfId="2408" priority="2710" operator="containsText" text="Not yet due">
      <formula>NOT(ISERROR(SEARCH("Not yet due",G84)))</formula>
    </cfRule>
    <cfRule type="containsText" dxfId="2407" priority="2711" operator="containsText" text="Completed Behind Schedule">
      <formula>NOT(ISERROR(SEARCH("Completed Behind Schedule",G84)))</formula>
    </cfRule>
    <cfRule type="containsText" dxfId="2406" priority="2712" operator="containsText" text="Off Target">
      <formula>NOT(ISERROR(SEARCH("Off Target",G84)))</formula>
    </cfRule>
    <cfRule type="containsText" dxfId="2405" priority="2713" operator="containsText" text="On Track to be Achieved">
      <formula>NOT(ISERROR(SEARCH("On Track to be Achieved",G84)))</formula>
    </cfRule>
    <cfRule type="containsText" dxfId="2404" priority="2714" operator="containsText" text="Fully Achieved">
      <formula>NOT(ISERROR(SEARCH("Fully Achieved",G84)))</formula>
    </cfRule>
    <cfRule type="containsText" dxfId="2403" priority="2715" operator="containsText" text="Not yet due">
      <formula>NOT(ISERROR(SEARCH("Not yet due",G84)))</formula>
    </cfRule>
    <cfRule type="containsText" dxfId="2402" priority="2716" operator="containsText" text="Not Yet Due">
      <formula>NOT(ISERROR(SEARCH("Not Yet Due",G84)))</formula>
    </cfRule>
    <cfRule type="containsText" dxfId="2401" priority="2717" operator="containsText" text="Deferred">
      <formula>NOT(ISERROR(SEARCH("Deferred",G84)))</formula>
    </cfRule>
    <cfRule type="containsText" dxfId="2400" priority="2718" operator="containsText" text="Deleted">
      <formula>NOT(ISERROR(SEARCH("Deleted",G84)))</formula>
    </cfRule>
    <cfRule type="containsText" dxfId="2399" priority="2719" operator="containsText" text="In Danger of Falling Behind Target">
      <formula>NOT(ISERROR(SEARCH("In Danger of Falling Behind Target",G84)))</formula>
    </cfRule>
    <cfRule type="containsText" dxfId="2398" priority="2720" operator="containsText" text="Not yet due">
      <formula>NOT(ISERROR(SEARCH("Not yet due",G84)))</formula>
    </cfRule>
    <cfRule type="containsText" dxfId="2397" priority="2721" operator="containsText" text="Completed Behind Schedule">
      <formula>NOT(ISERROR(SEARCH("Completed Behind Schedule",G84)))</formula>
    </cfRule>
    <cfRule type="containsText" dxfId="2396" priority="2722" operator="containsText" text="Off Target">
      <formula>NOT(ISERROR(SEARCH("Off Target",G84)))</formula>
    </cfRule>
    <cfRule type="containsText" dxfId="2395" priority="2723" operator="containsText" text="In Danger of Falling Behind Target">
      <formula>NOT(ISERROR(SEARCH("In Danger of Falling Behind Target",G84)))</formula>
    </cfRule>
    <cfRule type="containsText" dxfId="2394" priority="2724" operator="containsText" text="On Track to be Achieved">
      <formula>NOT(ISERROR(SEARCH("On Track to be Achieved",G84)))</formula>
    </cfRule>
    <cfRule type="containsText" dxfId="2393" priority="2725" operator="containsText" text="Fully Achieved">
      <formula>NOT(ISERROR(SEARCH("Fully Achieved",G84)))</formula>
    </cfRule>
    <cfRule type="containsText" dxfId="2392" priority="2726" operator="containsText" text="Update not Provided">
      <formula>NOT(ISERROR(SEARCH("Update not Provided",G84)))</formula>
    </cfRule>
    <cfRule type="containsText" dxfId="2391" priority="2727" operator="containsText" text="Not yet due">
      <formula>NOT(ISERROR(SEARCH("Not yet due",G84)))</formula>
    </cfRule>
    <cfRule type="containsText" dxfId="2390" priority="2728" operator="containsText" text="Completed Behind Schedule">
      <formula>NOT(ISERROR(SEARCH("Completed Behind Schedule",G84)))</formula>
    </cfRule>
    <cfRule type="containsText" dxfId="2389" priority="2729" operator="containsText" text="Off Target">
      <formula>NOT(ISERROR(SEARCH("Off Target",G84)))</formula>
    </cfRule>
    <cfRule type="containsText" dxfId="2388" priority="2730" operator="containsText" text="In Danger of Falling Behind Target">
      <formula>NOT(ISERROR(SEARCH("In Danger of Falling Behind Target",G84)))</formula>
    </cfRule>
    <cfRule type="containsText" dxfId="2387" priority="2731" operator="containsText" text="On Track to be Achieved">
      <formula>NOT(ISERROR(SEARCH("On Track to be Achieved",G84)))</formula>
    </cfRule>
    <cfRule type="containsText" dxfId="2386" priority="2732" operator="containsText" text="Fully Achieved">
      <formula>NOT(ISERROR(SEARCH("Fully Achieved",G84)))</formula>
    </cfRule>
    <cfRule type="containsText" dxfId="2385" priority="2733" operator="containsText" text="Fully Achieved">
      <formula>NOT(ISERROR(SEARCH("Fully Achieved",G84)))</formula>
    </cfRule>
    <cfRule type="containsText" dxfId="2384" priority="2734" operator="containsText" text="Fully Achieved">
      <formula>NOT(ISERROR(SEARCH("Fully Achieved",G84)))</formula>
    </cfRule>
    <cfRule type="containsText" dxfId="2383" priority="2735" operator="containsText" text="Deferred">
      <formula>NOT(ISERROR(SEARCH("Deferred",G84)))</formula>
    </cfRule>
    <cfRule type="containsText" dxfId="2382" priority="2736" operator="containsText" text="Deleted">
      <formula>NOT(ISERROR(SEARCH("Deleted",G84)))</formula>
    </cfRule>
    <cfRule type="containsText" dxfId="2381" priority="2737" operator="containsText" text="In Danger of Falling Behind Target">
      <formula>NOT(ISERROR(SEARCH("In Danger of Falling Behind Target",G84)))</formula>
    </cfRule>
    <cfRule type="containsText" dxfId="2380" priority="2738" operator="containsText" text="Not yet due">
      <formula>NOT(ISERROR(SEARCH("Not yet due",G84)))</formula>
    </cfRule>
    <cfRule type="containsText" dxfId="2379" priority="2739" operator="containsText" text="Update not Provided">
      <formula>NOT(ISERROR(SEARCH("Update not Provided",G84)))</formula>
    </cfRule>
  </conditionalFormatting>
  <conditionalFormatting sqref="G86">
    <cfRule type="containsText" dxfId="2378" priority="2668" operator="containsText" text="On track to be achieved">
      <formula>NOT(ISERROR(SEARCH("On track to be achieved",G86)))</formula>
    </cfRule>
    <cfRule type="containsText" dxfId="2377" priority="2669" operator="containsText" text="Deferred">
      <formula>NOT(ISERROR(SEARCH("Deferred",G86)))</formula>
    </cfRule>
    <cfRule type="containsText" dxfId="2376" priority="2670" operator="containsText" text="Deleted">
      <formula>NOT(ISERROR(SEARCH("Deleted",G86)))</formula>
    </cfRule>
    <cfRule type="containsText" dxfId="2375" priority="2671" operator="containsText" text="In Danger of Falling Behind Target">
      <formula>NOT(ISERROR(SEARCH("In Danger of Falling Behind Target",G86)))</formula>
    </cfRule>
    <cfRule type="containsText" dxfId="2374" priority="2672" operator="containsText" text="Not yet due">
      <formula>NOT(ISERROR(SEARCH("Not yet due",G86)))</formula>
    </cfRule>
    <cfRule type="containsText" dxfId="2373" priority="2673" operator="containsText" text="Update not Provided">
      <formula>NOT(ISERROR(SEARCH("Update not Provided",G86)))</formula>
    </cfRule>
    <cfRule type="containsText" dxfId="2372" priority="2674" operator="containsText" text="Not yet due">
      <formula>NOT(ISERROR(SEARCH("Not yet due",G86)))</formula>
    </cfRule>
    <cfRule type="containsText" dxfId="2371" priority="2675" operator="containsText" text="Completed Behind Schedule">
      <formula>NOT(ISERROR(SEARCH("Completed Behind Schedule",G86)))</formula>
    </cfRule>
    <cfRule type="containsText" dxfId="2370" priority="2676" operator="containsText" text="Off Target">
      <formula>NOT(ISERROR(SEARCH("Off Target",G86)))</formula>
    </cfRule>
    <cfRule type="containsText" dxfId="2369" priority="2677" operator="containsText" text="On Track to be Achieved">
      <formula>NOT(ISERROR(SEARCH("On Track to be Achieved",G86)))</formula>
    </cfRule>
    <cfRule type="containsText" dxfId="2368" priority="2678" operator="containsText" text="Fully Achieved">
      <formula>NOT(ISERROR(SEARCH("Fully Achieved",G86)))</formula>
    </cfRule>
    <cfRule type="containsText" dxfId="2367" priority="2679" operator="containsText" text="Not yet due">
      <formula>NOT(ISERROR(SEARCH("Not yet due",G86)))</formula>
    </cfRule>
    <cfRule type="containsText" dxfId="2366" priority="2680" operator="containsText" text="Not Yet Due">
      <formula>NOT(ISERROR(SEARCH("Not Yet Due",G86)))</formula>
    </cfRule>
    <cfRule type="containsText" dxfId="2365" priority="2681" operator="containsText" text="Deferred">
      <formula>NOT(ISERROR(SEARCH("Deferred",G86)))</formula>
    </cfRule>
    <cfRule type="containsText" dxfId="2364" priority="2682" operator="containsText" text="Deleted">
      <formula>NOT(ISERROR(SEARCH("Deleted",G86)))</formula>
    </cfRule>
    <cfRule type="containsText" dxfId="2363" priority="2683" operator="containsText" text="In Danger of Falling Behind Target">
      <formula>NOT(ISERROR(SEARCH("In Danger of Falling Behind Target",G86)))</formula>
    </cfRule>
    <cfRule type="containsText" dxfId="2362" priority="2684" operator="containsText" text="Not yet due">
      <formula>NOT(ISERROR(SEARCH("Not yet due",G86)))</formula>
    </cfRule>
    <cfRule type="containsText" dxfId="2361" priority="2685" operator="containsText" text="Completed Behind Schedule">
      <formula>NOT(ISERROR(SEARCH("Completed Behind Schedule",G86)))</formula>
    </cfRule>
    <cfRule type="containsText" dxfId="2360" priority="2686" operator="containsText" text="Off Target">
      <formula>NOT(ISERROR(SEARCH("Off Target",G86)))</formula>
    </cfRule>
    <cfRule type="containsText" dxfId="2359" priority="2687" operator="containsText" text="In Danger of Falling Behind Target">
      <formula>NOT(ISERROR(SEARCH("In Danger of Falling Behind Target",G86)))</formula>
    </cfRule>
    <cfRule type="containsText" dxfId="2358" priority="2688" operator="containsText" text="On Track to be Achieved">
      <formula>NOT(ISERROR(SEARCH("On Track to be Achieved",G86)))</formula>
    </cfRule>
    <cfRule type="containsText" dxfId="2357" priority="2689" operator="containsText" text="Fully Achieved">
      <formula>NOT(ISERROR(SEARCH("Fully Achieved",G86)))</formula>
    </cfRule>
    <cfRule type="containsText" dxfId="2356" priority="2690" operator="containsText" text="Update not Provided">
      <formula>NOT(ISERROR(SEARCH("Update not Provided",G86)))</formula>
    </cfRule>
    <cfRule type="containsText" dxfId="2355" priority="2691" operator="containsText" text="Not yet due">
      <formula>NOT(ISERROR(SEARCH("Not yet due",G86)))</formula>
    </cfRule>
    <cfRule type="containsText" dxfId="2354" priority="2692" operator="containsText" text="Completed Behind Schedule">
      <formula>NOT(ISERROR(SEARCH("Completed Behind Schedule",G86)))</formula>
    </cfRule>
    <cfRule type="containsText" dxfId="2353" priority="2693" operator="containsText" text="Off Target">
      <formula>NOT(ISERROR(SEARCH("Off Target",G86)))</formula>
    </cfRule>
    <cfRule type="containsText" dxfId="2352" priority="2694" operator="containsText" text="In Danger of Falling Behind Target">
      <formula>NOT(ISERROR(SEARCH("In Danger of Falling Behind Target",G86)))</formula>
    </cfRule>
    <cfRule type="containsText" dxfId="2351" priority="2695" operator="containsText" text="On Track to be Achieved">
      <formula>NOT(ISERROR(SEARCH("On Track to be Achieved",G86)))</formula>
    </cfRule>
    <cfRule type="containsText" dxfId="2350" priority="2696" operator="containsText" text="Fully Achieved">
      <formula>NOT(ISERROR(SEARCH("Fully Achieved",G86)))</formula>
    </cfRule>
    <cfRule type="containsText" dxfId="2349" priority="2697" operator="containsText" text="Fully Achieved">
      <formula>NOT(ISERROR(SEARCH("Fully Achieved",G86)))</formula>
    </cfRule>
    <cfRule type="containsText" dxfId="2348" priority="2698" operator="containsText" text="Fully Achieved">
      <formula>NOT(ISERROR(SEARCH("Fully Achieved",G86)))</formula>
    </cfRule>
    <cfRule type="containsText" dxfId="2347" priority="2699" operator="containsText" text="Deferred">
      <formula>NOT(ISERROR(SEARCH("Deferred",G86)))</formula>
    </cfRule>
    <cfRule type="containsText" dxfId="2346" priority="2700" operator="containsText" text="Deleted">
      <formula>NOT(ISERROR(SEARCH("Deleted",G86)))</formula>
    </cfRule>
    <cfRule type="containsText" dxfId="2345" priority="2701" operator="containsText" text="In Danger of Falling Behind Target">
      <formula>NOT(ISERROR(SEARCH("In Danger of Falling Behind Target",G86)))</formula>
    </cfRule>
    <cfRule type="containsText" dxfId="2344" priority="2702" operator="containsText" text="Not yet due">
      <formula>NOT(ISERROR(SEARCH("Not yet due",G86)))</formula>
    </cfRule>
    <cfRule type="containsText" dxfId="2343" priority="2703" operator="containsText" text="Update not Provided">
      <formula>NOT(ISERROR(SEARCH("Update not Provided",G86)))</formula>
    </cfRule>
  </conditionalFormatting>
  <conditionalFormatting sqref="G86">
    <cfRule type="containsText" dxfId="2342" priority="2632" operator="containsText" text="On track to be achieved">
      <formula>NOT(ISERROR(SEARCH("On track to be achieved",G86)))</formula>
    </cfRule>
    <cfRule type="containsText" dxfId="2341" priority="2633" operator="containsText" text="Deferred">
      <formula>NOT(ISERROR(SEARCH("Deferred",G86)))</formula>
    </cfRule>
    <cfRule type="containsText" dxfId="2340" priority="2634" operator="containsText" text="Deleted">
      <formula>NOT(ISERROR(SEARCH("Deleted",G86)))</formula>
    </cfRule>
    <cfRule type="containsText" dxfId="2339" priority="2635" operator="containsText" text="In Danger of Falling Behind Target">
      <formula>NOT(ISERROR(SEARCH("In Danger of Falling Behind Target",G86)))</formula>
    </cfRule>
    <cfRule type="containsText" dxfId="2338" priority="2636" operator="containsText" text="Not yet due">
      <formula>NOT(ISERROR(SEARCH("Not yet due",G86)))</formula>
    </cfRule>
    <cfRule type="containsText" dxfId="2337" priority="2637" operator="containsText" text="Update not Provided">
      <formula>NOT(ISERROR(SEARCH("Update not Provided",G86)))</formula>
    </cfRule>
    <cfRule type="containsText" dxfId="2336" priority="2638" operator="containsText" text="Not yet due">
      <formula>NOT(ISERROR(SEARCH("Not yet due",G86)))</formula>
    </cfRule>
    <cfRule type="containsText" dxfId="2335" priority="2639" operator="containsText" text="Completed Behind Schedule">
      <formula>NOT(ISERROR(SEARCH("Completed Behind Schedule",G86)))</formula>
    </cfRule>
    <cfRule type="containsText" dxfId="2334" priority="2640" operator="containsText" text="Off Target">
      <formula>NOT(ISERROR(SEARCH("Off Target",G86)))</formula>
    </cfRule>
    <cfRule type="containsText" dxfId="2333" priority="2641" operator="containsText" text="On Track to be Achieved">
      <formula>NOT(ISERROR(SEARCH("On Track to be Achieved",G86)))</formula>
    </cfRule>
    <cfRule type="containsText" dxfId="2332" priority="2642" operator="containsText" text="Fully Achieved">
      <formula>NOT(ISERROR(SEARCH("Fully Achieved",G86)))</formula>
    </cfRule>
    <cfRule type="containsText" dxfId="2331" priority="2643" operator="containsText" text="Not yet due">
      <formula>NOT(ISERROR(SEARCH("Not yet due",G86)))</formula>
    </cfRule>
    <cfRule type="containsText" dxfId="2330" priority="2644" operator="containsText" text="Not Yet Due">
      <formula>NOT(ISERROR(SEARCH("Not Yet Due",G86)))</formula>
    </cfRule>
    <cfRule type="containsText" dxfId="2329" priority="2645" operator="containsText" text="Deferred">
      <formula>NOT(ISERROR(SEARCH("Deferred",G86)))</formula>
    </cfRule>
    <cfRule type="containsText" dxfId="2328" priority="2646" operator="containsText" text="Deleted">
      <formula>NOT(ISERROR(SEARCH("Deleted",G86)))</formula>
    </cfRule>
    <cfRule type="containsText" dxfId="2327" priority="2647" operator="containsText" text="In Danger of Falling Behind Target">
      <formula>NOT(ISERROR(SEARCH("In Danger of Falling Behind Target",G86)))</formula>
    </cfRule>
    <cfRule type="containsText" dxfId="2326" priority="2648" operator="containsText" text="Not yet due">
      <formula>NOT(ISERROR(SEARCH("Not yet due",G86)))</formula>
    </cfRule>
    <cfRule type="containsText" dxfId="2325" priority="2649" operator="containsText" text="Completed Behind Schedule">
      <formula>NOT(ISERROR(SEARCH("Completed Behind Schedule",G86)))</formula>
    </cfRule>
    <cfRule type="containsText" dxfId="2324" priority="2650" operator="containsText" text="Off Target">
      <formula>NOT(ISERROR(SEARCH("Off Target",G86)))</formula>
    </cfRule>
    <cfRule type="containsText" dxfId="2323" priority="2651" operator="containsText" text="In Danger of Falling Behind Target">
      <formula>NOT(ISERROR(SEARCH("In Danger of Falling Behind Target",G86)))</formula>
    </cfRule>
    <cfRule type="containsText" dxfId="2322" priority="2652" operator="containsText" text="On Track to be Achieved">
      <formula>NOT(ISERROR(SEARCH("On Track to be Achieved",G86)))</formula>
    </cfRule>
    <cfRule type="containsText" dxfId="2321" priority="2653" operator="containsText" text="Fully Achieved">
      <formula>NOT(ISERROR(SEARCH("Fully Achieved",G86)))</formula>
    </cfRule>
    <cfRule type="containsText" dxfId="2320" priority="2654" operator="containsText" text="Update not Provided">
      <formula>NOT(ISERROR(SEARCH("Update not Provided",G86)))</formula>
    </cfRule>
    <cfRule type="containsText" dxfId="2319" priority="2655" operator="containsText" text="Not yet due">
      <formula>NOT(ISERROR(SEARCH("Not yet due",G86)))</formula>
    </cfRule>
    <cfRule type="containsText" dxfId="2318" priority="2656" operator="containsText" text="Completed Behind Schedule">
      <formula>NOT(ISERROR(SEARCH("Completed Behind Schedule",G86)))</formula>
    </cfRule>
    <cfRule type="containsText" dxfId="2317" priority="2657" operator="containsText" text="Off Target">
      <formula>NOT(ISERROR(SEARCH("Off Target",G86)))</formula>
    </cfRule>
    <cfRule type="containsText" dxfId="2316" priority="2658" operator="containsText" text="In Danger of Falling Behind Target">
      <formula>NOT(ISERROR(SEARCH("In Danger of Falling Behind Target",G86)))</formula>
    </cfRule>
    <cfRule type="containsText" dxfId="2315" priority="2659" operator="containsText" text="On Track to be Achieved">
      <formula>NOT(ISERROR(SEARCH("On Track to be Achieved",G86)))</formula>
    </cfRule>
    <cfRule type="containsText" dxfId="2314" priority="2660" operator="containsText" text="Fully Achieved">
      <formula>NOT(ISERROR(SEARCH("Fully Achieved",G86)))</formula>
    </cfRule>
    <cfRule type="containsText" dxfId="2313" priority="2661" operator="containsText" text="Fully Achieved">
      <formula>NOT(ISERROR(SEARCH("Fully Achieved",G86)))</formula>
    </cfRule>
    <cfRule type="containsText" dxfId="2312" priority="2662" operator="containsText" text="Fully Achieved">
      <formula>NOT(ISERROR(SEARCH("Fully Achieved",G86)))</formula>
    </cfRule>
    <cfRule type="containsText" dxfId="2311" priority="2663" operator="containsText" text="Deferred">
      <formula>NOT(ISERROR(SEARCH("Deferred",G86)))</formula>
    </cfRule>
    <cfRule type="containsText" dxfId="2310" priority="2664" operator="containsText" text="Deleted">
      <formula>NOT(ISERROR(SEARCH("Deleted",G86)))</formula>
    </cfRule>
    <cfRule type="containsText" dxfId="2309" priority="2665" operator="containsText" text="In Danger of Falling Behind Target">
      <formula>NOT(ISERROR(SEARCH("In Danger of Falling Behind Target",G86)))</formula>
    </cfRule>
    <cfRule type="containsText" dxfId="2308" priority="2666" operator="containsText" text="Not yet due">
      <formula>NOT(ISERROR(SEARCH("Not yet due",G86)))</formula>
    </cfRule>
    <cfRule type="containsText" dxfId="2307" priority="2667" operator="containsText" text="Update not Provided">
      <formula>NOT(ISERROR(SEARCH("Update not Provided",G86)))</formula>
    </cfRule>
  </conditionalFormatting>
  <conditionalFormatting sqref="G87:G97">
    <cfRule type="containsText" dxfId="2306" priority="2596" operator="containsText" text="On track to be achieved">
      <formula>NOT(ISERROR(SEARCH("On track to be achieved",G87)))</formula>
    </cfRule>
    <cfRule type="containsText" dxfId="2305" priority="2597" operator="containsText" text="Deferred">
      <formula>NOT(ISERROR(SEARCH("Deferred",G87)))</formula>
    </cfRule>
    <cfRule type="containsText" dxfId="2304" priority="2598" operator="containsText" text="Deleted">
      <formula>NOT(ISERROR(SEARCH("Deleted",G87)))</formula>
    </cfRule>
    <cfRule type="containsText" dxfId="2303" priority="2599" operator="containsText" text="In Danger of Falling Behind Target">
      <formula>NOT(ISERROR(SEARCH("In Danger of Falling Behind Target",G87)))</formula>
    </cfRule>
    <cfRule type="containsText" dxfId="2302" priority="2600" operator="containsText" text="Not yet due">
      <formula>NOT(ISERROR(SEARCH("Not yet due",G87)))</formula>
    </cfRule>
    <cfRule type="containsText" dxfId="2301" priority="2601" operator="containsText" text="Update not Provided">
      <formula>NOT(ISERROR(SEARCH("Update not Provided",G87)))</formula>
    </cfRule>
    <cfRule type="containsText" dxfId="2300" priority="2602" operator="containsText" text="Not yet due">
      <formula>NOT(ISERROR(SEARCH("Not yet due",G87)))</formula>
    </cfRule>
    <cfRule type="containsText" dxfId="2299" priority="2603" operator="containsText" text="Completed Behind Schedule">
      <formula>NOT(ISERROR(SEARCH("Completed Behind Schedule",G87)))</formula>
    </cfRule>
    <cfRule type="containsText" dxfId="2298" priority="2604" operator="containsText" text="Off Target">
      <formula>NOT(ISERROR(SEARCH("Off Target",G87)))</formula>
    </cfRule>
    <cfRule type="containsText" dxfId="2297" priority="2605" operator="containsText" text="On Track to be Achieved">
      <formula>NOT(ISERROR(SEARCH("On Track to be Achieved",G87)))</formula>
    </cfRule>
    <cfRule type="containsText" dxfId="2296" priority="2606" operator="containsText" text="Fully Achieved">
      <formula>NOT(ISERROR(SEARCH("Fully Achieved",G87)))</formula>
    </cfRule>
    <cfRule type="containsText" dxfId="2295" priority="2607" operator="containsText" text="Not yet due">
      <formula>NOT(ISERROR(SEARCH("Not yet due",G87)))</formula>
    </cfRule>
    <cfRule type="containsText" dxfId="2294" priority="2608" operator="containsText" text="Not Yet Due">
      <formula>NOT(ISERROR(SEARCH("Not Yet Due",G87)))</formula>
    </cfRule>
    <cfRule type="containsText" dxfId="2293" priority="2609" operator="containsText" text="Deferred">
      <formula>NOT(ISERROR(SEARCH("Deferred",G87)))</formula>
    </cfRule>
    <cfRule type="containsText" dxfId="2292" priority="2610" operator="containsText" text="Deleted">
      <formula>NOT(ISERROR(SEARCH("Deleted",G87)))</formula>
    </cfRule>
    <cfRule type="containsText" dxfId="2291" priority="2611" operator="containsText" text="In Danger of Falling Behind Target">
      <formula>NOT(ISERROR(SEARCH("In Danger of Falling Behind Target",G87)))</formula>
    </cfRule>
    <cfRule type="containsText" dxfId="2290" priority="2612" operator="containsText" text="Not yet due">
      <formula>NOT(ISERROR(SEARCH("Not yet due",G87)))</formula>
    </cfRule>
    <cfRule type="containsText" dxfId="2289" priority="2613" operator="containsText" text="Completed Behind Schedule">
      <formula>NOT(ISERROR(SEARCH("Completed Behind Schedule",G87)))</formula>
    </cfRule>
    <cfRule type="containsText" dxfId="2288" priority="2614" operator="containsText" text="Off Target">
      <formula>NOT(ISERROR(SEARCH("Off Target",G87)))</formula>
    </cfRule>
    <cfRule type="containsText" dxfId="2287" priority="2615" operator="containsText" text="In Danger of Falling Behind Target">
      <formula>NOT(ISERROR(SEARCH("In Danger of Falling Behind Target",G87)))</formula>
    </cfRule>
    <cfRule type="containsText" dxfId="2286" priority="2616" operator="containsText" text="On Track to be Achieved">
      <formula>NOT(ISERROR(SEARCH("On Track to be Achieved",G87)))</formula>
    </cfRule>
    <cfRule type="containsText" dxfId="2285" priority="2617" operator="containsText" text="Fully Achieved">
      <formula>NOT(ISERROR(SEARCH("Fully Achieved",G87)))</formula>
    </cfRule>
    <cfRule type="containsText" dxfId="2284" priority="2618" operator="containsText" text="Update not Provided">
      <formula>NOT(ISERROR(SEARCH("Update not Provided",G87)))</formula>
    </cfRule>
    <cfRule type="containsText" dxfId="2283" priority="2619" operator="containsText" text="Not yet due">
      <formula>NOT(ISERROR(SEARCH("Not yet due",G87)))</formula>
    </cfRule>
    <cfRule type="containsText" dxfId="2282" priority="2620" operator="containsText" text="Completed Behind Schedule">
      <formula>NOT(ISERROR(SEARCH("Completed Behind Schedule",G87)))</formula>
    </cfRule>
    <cfRule type="containsText" dxfId="2281" priority="2621" operator="containsText" text="Off Target">
      <formula>NOT(ISERROR(SEARCH("Off Target",G87)))</formula>
    </cfRule>
    <cfRule type="containsText" dxfId="2280" priority="2622" operator="containsText" text="In Danger of Falling Behind Target">
      <formula>NOT(ISERROR(SEARCH("In Danger of Falling Behind Target",G87)))</formula>
    </cfRule>
    <cfRule type="containsText" dxfId="2279" priority="2623" operator="containsText" text="On Track to be Achieved">
      <formula>NOT(ISERROR(SEARCH("On Track to be Achieved",G87)))</formula>
    </cfRule>
    <cfRule type="containsText" dxfId="2278" priority="2624" operator="containsText" text="Fully Achieved">
      <formula>NOT(ISERROR(SEARCH("Fully Achieved",G87)))</formula>
    </cfRule>
    <cfRule type="containsText" dxfId="2277" priority="2625" operator="containsText" text="Fully Achieved">
      <formula>NOT(ISERROR(SEARCH("Fully Achieved",G87)))</formula>
    </cfRule>
    <cfRule type="containsText" dxfId="2276" priority="2626" operator="containsText" text="Fully Achieved">
      <formula>NOT(ISERROR(SEARCH("Fully Achieved",G87)))</formula>
    </cfRule>
    <cfRule type="containsText" dxfId="2275" priority="2627" operator="containsText" text="Deferred">
      <formula>NOT(ISERROR(SEARCH("Deferred",G87)))</formula>
    </cfRule>
    <cfRule type="containsText" dxfId="2274" priority="2628" operator="containsText" text="Deleted">
      <formula>NOT(ISERROR(SEARCH("Deleted",G87)))</formula>
    </cfRule>
    <cfRule type="containsText" dxfId="2273" priority="2629" operator="containsText" text="In Danger of Falling Behind Target">
      <formula>NOT(ISERROR(SEARCH("In Danger of Falling Behind Target",G87)))</formula>
    </cfRule>
    <cfRule type="containsText" dxfId="2272" priority="2630" operator="containsText" text="Not yet due">
      <formula>NOT(ISERROR(SEARCH("Not yet due",G87)))</formula>
    </cfRule>
    <cfRule type="containsText" dxfId="2271" priority="2631" operator="containsText" text="Update not Provided">
      <formula>NOT(ISERROR(SEARCH("Update not Provided",G87)))</formula>
    </cfRule>
  </conditionalFormatting>
  <conditionalFormatting sqref="G98">
    <cfRule type="containsText" dxfId="2270" priority="2560" operator="containsText" text="On track to be achieved">
      <formula>NOT(ISERROR(SEARCH("On track to be achieved",G98)))</formula>
    </cfRule>
    <cfRule type="containsText" dxfId="2269" priority="2561" operator="containsText" text="Deferred">
      <formula>NOT(ISERROR(SEARCH("Deferred",G98)))</formula>
    </cfRule>
    <cfRule type="containsText" dxfId="2268" priority="2562" operator="containsText" text="Deleted">
      <formula>NOT(ISERROR(SEARCH("Deleted",G98)))</formula>
    </cfRule>
    <cfRule type="containsText" dxfId="2267" priority="2563" operator="containsText" text="In Danger of Falling Behind Target">
      <formula>NOT(ISERROR(SEARCH("In Danger of Falling Behind Target",G98)))</formula>
    </cfRule>
    <cfRule type="containsText" dxfId="2266" priority="2564" operator="containsText" text="Not yet due">
      <formula>NOT(ISERROR(SEARCH("Not yet due",G98)))</formula>
    </cfRule>
    <cfRule type="containsText" dxfId="2265" priority="2565" operator="containsText" text="Update not Provided">
      <formula>NOT(ISERROR(SEARCH("Update not Provided",G98)))</formula>
    </cfRule>
    <cfRule type="containsText" dxfId="2264" priority="2566" operator="containsText" text="Not yet due">
      <formula>NOT(ISERROR(SEARCH("Not yet due",G98)))</formula>
    </cfRule>
    <cfRule type="containsText" dxfId="2263" priority="2567" operator="containsText" text="Completed Behind Schedule">
      <formula>NOT(ISERROR(SEARCH("Completed Behind Schedule",G98)))</formula>
    </cfRule>
    <cfRule type="containsText" dxfId="2262" priority="2568" operator="containsText" text="Off Target">
      <formula>NOT(ISERROR(SEARCH("Off Target",G98)))</formula>
    </cfRule>
    <cfRule type="containsText" dxfId="2261" priority="2569" operator="containsText" text="On Track to be Achieved">
      <formula>NOT(ISERROR(SEARCH("On Track to be Achieved",G98)))</formula>
    </cfRule>
    <cfRule type="containsText" dxfId="2260" priority="2570" operator="containsText" text="Fully Achieved">
      <formula>NOT(ISERROR(SEARCH("Fully Achieved",G98)))</formula>
    </cfRule>
    <cfRule type="containsText" dxfId="2259" priority="2571" operator="containsText" text="Not yet due">
      <formula>NOT(ISERROR(SEARCH("Not yet due",G98)))</formula>
    </cfRule>
    <cfRule type="containsText" dxfId="2258" priority="2572" operator="containsText" text="Not Yet Due">
      <formula>NOT(ISERROR(SEARCH("Not Yet Due",G98)))</formula>
    </cfRule>
    <cfRule type="containsText" dxfId="2257" priority="2573" operator="containsText" text="Deferred">
      <formula>NOT(ISERROR(SEARCH("Deferred",G98)))</formula>
    </cfRule>
    <cfRule type="containsText" dxfId="2256" priority="2574" operator="containsText" text="Deleted">
      <formula>NOT(ISERROR(SEARCH("Deleted",G98)))</formula>
    </cfRule>
    <cfRule type="containsText" dxfId="2255" priority="2575" operator="containsText" text="In Danger of Falling Behind Target">
      <formula>NOT(ISERROR(SEARCH("In Danger of Falling Behind Target",G98)))</formula>
    </cfRule>
    <cfRule type="containsText" dxfId="2254" priority="2576" operator="containsText" text="Not yet due">
      <formula>NOT(ISERROR(SEARCH("Not yet due",G98)))</formula>
    </cfRule>
    <cfRule type="containsText" dxfId="2253" priority="2577" operator="containsText" text="Completed Behind Schedule">
      <formula>NOT(ISERROR(SEARCH("Completed Behind Schedule",G98)))</formula>
    </cfRule>
    <cfRule type="containsText" dxfId="2252" priority="2578" operator="containsText" text="Off Target">
      <formula>NOT(ISERROR(SEARCH("Off Target",G98)))</formula>
    </cfRule>
    <cfRule type="containsText" dxfId="2251" priority="2579" operator="containsText" text="In Danger of Falling Behind Target">
      <formula>NOT(ISERROR(SEARCH("In Danger of Falling Behind Target",G98)))</formula>
    </cfRule>
    <cfRule type="containsText" dxfId="2250" priority="2580" operator="containsText" text="On Track to be Achieved">
      <formula>NOT(ISERROR(SEARCH("On Track to be Achieved",G98)))</formula>
    </cfRule>
    <cfRule type="containsText" dxfId="2249" priority="2581" operator="containsText" text="Fully Achieved">
      <formula>NOT(ISERROR(SEARCH("Fully Achieved",G98)))</formula>
    </cfRule>
    <cfRule type="containsText" dxfId="2248" priority="2582" operator="containsText" text="Update not Provided">
      <formula>NOT(ISERROR(SEARCH("Update not Provided",G98)))</formula>
    </cfRule>
    <cfRule type="containsText" dxfId="2247" priority="2583" operator="containsText" text="Not yet due">
      <formula>NOT(ISERROR(SEARCH("Not yet due",G98)))</formula>
    </cfRule>
    <cfRule type="containsText" dxfId="2246" priority="2584" operator="containsText" text="Completed Behind Schedule">
      <formula>NOT(ISERROR(SEARCH("Completed Behind Schedule",G98)))</formula>
    </cfRule>
    <cfRule type="containsText" dxfId="2245" priority="2585" operator="containsText" text="Off Target">
      <formula>NOT(ISERROR(SEARCH("Off Target",G98)))</formula>
    </cfRule>
    <cfRule type="containsText" dxfId="2244" priority="2586" operator="containsText" text="In Danger of Falling Behind Target">
      <formula>NOT(ISERROR(SEARCH("In Danger of Falling Behind Target",G98)))</formula>
    </cfRule>
    <cfRule type="containsText" dxfId="2243" priority="2587" operator="containsText" text="On Track to be Achieved">
      <formula>NOT(ISERROR(SEARCH("On Track to be Achieved",G98)))</formula>
    </cfRule>
    <cfRule type="containsText" dxfId="2242" priority="2588" operator="containsText" text="Fully Achieved">
      <formula>NOT(ISERROR(SEARCH("Fully Achieved",G98)))</formula>
    </cfRule>
    <cfRule type="containsText" dxfId="2241" priority="2589" operator="containsText" text="Fully Achieved">
      <formula>NOT(ISERROR(SEARCH("Fully Achieved",G98)))</formula>
    </cfRule>
    <cfRule type="containsText" dxfId="2240" priority="2590" operator="containsText" text="Fully Achieved">
      <formula>NOT(ISERROR(SEARCH("Fully Achieved",G98)))</formula>
    </cfRule>
    <cfRule type="containsText" dxfId="2239" priority="2591" operator="containsText" text="Deferred">
      <formula>NOT(ISERROR(SEARCH("Deferred",G98)))</formula>
    </cfRule>
    <cfRule type="containsText" dxfId="2238" priority="2592" operator="containsText" text="Deleted">
      <formula>NOT(ISERROR(SEARCH("Deleted",G98)))</formula>
    </cfRule>
    <cfRule type="containsText" dxfId="2237" priority="2593" operator="containsText" text="In Danger of Falling Behind Target">
      <formula>NOT(ISERROR(SEARCH("In Danger of Falling Behind Target",G98)))</formula>
    </cfRule>
    <cfRule type="containsText" dxfId="2236" priority="2594" operator="containsText" text="Not yet due">
      <formula>NOT(ISERROR(SEARCH("Not yet due",G98)))</formula>
    </cfRule>
    <cfRule type="containsText" dxfId="2235" priority="2595" operator="containsText" text="Update not Provided">
      <formula>NOT(ISERROR(SEARCH("Update not Provided",G98)))</formula>
    </cfRule>
  </conditionalFormatting>
  <conditionalFormatting sqref="G98">
    <cfRule type="containsText" dxfId="2234" priority="2524" operator="containsText" text="On track to be achieved">
      <formula>NOT(ISERROR(SEARCH("On track to be achieved",G98)))</formula>
    </cfRule>
    <cfRule type="containsText" dxfId="2233" priority="2525" operator="containsText" text="Deferred">
      <formula>NOT(ISERROR(SEARCH("Deferred",G98)))</formula>
    </cfRule>
    <cfRule type="containsText" dxfId="2232" priority="2526" operator="containsText" text="Deleted">
      <formula>NOT(ISERROR(SEARCH("Deleted",G98)))</formula>
    </cfRule>
    <cfRule type="containsText" dxfId="2231" priority="2527" operator="containsText" text="In Danger of Falling Behind Target">
      <formula>NOT(ISERROR(SEARCH("In Danger of Falling Behind Target",G98)))</formula>
    </cfRule>
    <cfRule type="containsText" dxfId="2230" priority="2528" operator="containsText" text="Not yet due">
      <formula>NOT(ISERROR(SEARCH("Not yet due",G98)))</formula>
    </cfRule>
    <cfRule type="containsText" dxfId="2229" priority="2529" operator="containsText" text="Update not Provided">
      <formula>NOT(ISERROR(SEARCH("Update not Provided",G98)))</formula>
    </cfRule>
    <cfRule type="containsText" dxfId="2228" priority="2530" operator="containsText" text="Not yet due">
      <formula>NOT(ISERROR(SEARCH("Not yet due",G98)))</formula>
    </cfRule>
    <cfRule type="containsText" dxfId="2227" priority="2531" operator="containsText" text="Completed Behind Schedule">
      <formula>NOT(ISERROR(SEARCH("Completed Behind Schedule",G98)))</formula>
    </cfRule>
    <cfRule type="containsText" dxfId="2226" priority="2532" operator="containsText" text="Off Target">
      <formula>NOT(ISERROR(SEARCH("Off Target",G98)))</formula>
    </cfRule>
    <cfRule type="containsText" dxfId="2225" priority="2533" operator="containsText" text="On Track to be Achieved">
      <formula>NOT(ISERROR(SEARCH("On Track to be Achieved",G98)))</formula>
    </cfRule>
    <cfRule type="containsText" dxfId="2224" priority="2534" operator="containsText" text="Fully Achieved">
      <formula>NOT(ISERROR(SEARCH("Fully Achieved",G98)))</formula>
    </cfRule>
    <cfRule type="containsText" dxfId="2223" priority="2535" operator="containsText" text="Not yet due">
      <formula>NOT(ISERROR(SEARCH("Not yet due",G98)))</formula>
    </cfRule>
    <cfRule type="containsText" dxfId="2222" priority="2536" operator="containsText" text="Not Yet Due">
      <formula>NOT(ISERROR(SEARCH("Not Yet Due",G98)))</formula>
    </cfRule>
    <cfRule type="containsText" dxfId="2221" priority="2537" operator="containsText" text="Deferred">
      <formula>NOT(ISERROR(SEARCH("Deferred",G98)))</formula>
    </cfRule>
    <cfRule type="containsText" dxfId="2220" priority="2538" operator="containsText" text="Deleted">
      <formula>NOT(ISERROR(SEARCH("Deleted",G98)))</formula>
    </cfRule>
    <cfRule type="containsText" dxfId="2219" priority="2539" operator="containsText" text="In Danger of Falling Behind Target">
      <formula>NOT(ISERROR(SEARCH("In Danger of Falling Behind Target",G98)))</formula>
    </cfRule>
    <cfRule type="containsText" dxfId="2218" priority="2540" operator="containsText" text="Not yet due">
      <formula>NOT(ISERROR(SEARCH("Not yet due",G98)))</formula>
    </cfRule>
    <cfRule type="containsText" dxfId="2217" priority="2541" operator="containsText" text="Completed Behind Schedule">
      <formula>NOT(ISERROR(SEARCH("Completed Behind Schedule",G98)))</formula>
    </cfRule>
    <cfRule type="containsText" dxfId="2216" priority="2542" operator="containsText" text="Off Target">
      <formula>NOT(ISERROR(SEARCH("Off Target",G98)))</formula>
    </cfRule>
    <cfRule type="containsText" dxfId="2215" priority="2543" operator="containsText" text="In Danger of Falling Behind Target">
      <formula>NOT(ISERROR(SEARCH("In Danger of Falling Behind Target",G98)))</formula>
    </cfRule>
    <cfRule type="containsText" dxfId="2214" priority="2544" operator="containsText" text="On Track to be Achieved">
      <formula>NOT(ISERROR(SEARCH("On Track to be Achieved",G98)))</formula>
    </cfRule>
    <cfRule type="containsText" dxfId="2213" priority="2545" operator="containsText" text="Fully Achieved">
      <formula>NOT(ISERROR(SEARCH("Fully Achieved",G98)))</formula>
    </cfRule>
    <cfRule type="containsText" dxfId="2212" priority="2546" operator="containsText" text="Update not Provided">
      <formula>NOT(ISERROR(SEARCH("Update not Provided",G98)))</formula>
    </cfRule>
    <cfRule type="containsText" dxfId="2211" priority="2547" operator="containsText" text="Not yet due">
      <formula>NOT(ISERROR(SEARCH("Not yet due",G98)))</formula>
    </cfRule>
    <cfRule type="containsText" dxfId="2210" priority="2548" operator="containsText" text="Completed Behind Schedule">
      <formula>NOT(ISERROR(SEARCH("Completed Behind Schedule",G98)))</formula>
    </cfRule>
    <cfRule type="containsText" dxfId="2209" priority="2549" operator="containsText" text="Off Target">
      <formula>NOT(ISERROR(SEARCH("Off Target",G98)))</formula>
    </cfRule>
    <cfRule type="containsText" dxfId="2208" priority="2550" operator="containsText" text="In Danger of Falling Behind Target">
      <formula>NOT(ISERROR(SEARCH("In Danger of Falling Behind Target",G98)))</formula>
    </cfRule>
    <cfRule type="containsText" dxfId="2207" priority="2551" operator="containsText" text="On Track to be Achieved">
      <formula>NOT(ISERROR(SEARCH("On Track to be Achieved",G98)))</formula>
    </cfRule>
    <cfRule type="containsText" dxfId="2206" priority="2552" operator="containsText" text="Fully Achieved">
      <formula>NOT(ISERROR(SEARCH("Fully Achieved",G98)))</formula>
    </cfRule>
    <cfRule type="containsText" dxfId="2205" priority="2553" operator="containsText" text="Fully Achieved">
      <formula>NOT(ISERROR(SEARCH("Fully Achieved",G98)))</formula>
    </cfRule>
    <cfRule type="containsText" dxfId="2204" priority="2554" operator="containsText" text="Fully Achieved">
      <formula>NOT(ISERROR(SEARCH("Fully Achieved",G98)))</formula>
    </cfRule>
    <cfRule type="containsText" dxfId="2203" priority="2555" operator="containsText" text="Deferred">
      <formula>NOT(ISERROR(SEARCH("Deferred",G98)))</formula>
    </cfRule>
    <cfRule type="containsText" dxfId="2202" priority="2556" operator="containsText" text="Deleted">
      <formula>NOT(ISERROR(SEARCH("Deleted",G98)))</formula>
    </cfRule>
    <cfRule type="containsText" dxfId="2201" priority="2557" operator="containsText" text="In Danger of Falling Behind Target">
      <formula>NOT(ISERROR(SEARCH("In Danger of Falling Behind Target",G98)))</formula>
    </cfRule>
    <cfRule type="containsText" dxfId="2200" priority="2558" operator="containsText" text="Not yet due">
      <formula>NOT(ISERROR(SEARCH("Not yet due",G98)))</formula>
    </cfRule>
    <cfRule type="containsText" dxfId="2199" priority="2559" operator="containsText" text="Update not Provided">
      <formula>NOT(ISERROR(SEARCH("Update not Provided",G98)))</formula>
    </cfRule>
  </conditionalFormatting>
  <conditionalFormatting sqref="G100:G110">
    <cfRule type="containsText" dxfId="2198" priority="2488" operator="containsText" text="On track to be achieved">
      <formula>NOT(ISERROR(SEARCH("On track to be achieved",G100)))</formula>
    </cfRule>
    <cfRule type="containsText" dxfId="2197" priority="2489" operator="containsText" text="Deferred">
      <formula>NOT(ISERROR(SEARCH("Deferred",G100)))</formula>
    </cfRule>
    <cfRule type="containsText" dxfId="2196" priority="2490" operator="containsText" text="Deleted">
      <formula>NOT(ISERROR(SEARCH("Deleted",G100)))</formula>
    </cfRule>
    <cfRule type="containsText" dxfId="2195" priority="2491" operator="containsText" text="In Danger of Falling Behind Target">
      <formula>NOT(ISERROR(SEARCH("In Danger of Falling Behind Target",G100)))</formula>
    </cfRule>
    <cfRule type="containsText" dxfId="2194" priority="2492" operator="containsText" text="Not yet due">
      <formula>NOT(ISERROR(SEARCH("Not yet due",G100)))</formula>
    </cfRule>
    <cfRule type="containsText" dxfId="2193" priority="2493" operator="containsText" text="Update not Provided">
      <formula>NOT(ISERROR(SEARCH("Update not Provided",G100)))</formula>
    </cfRule>
    <cfRule type="containsText" dxfId="2192" priority="2494" operator="containsText" text="Not yet due">
      <formula>NOT(ISERROR(SEARCH("Not yet due",G100)))</formula>
    </cfRule>
    <cfRule type="containsText" dxfId="2191" priority="2495" operator="containsText" text="Completed Behind Schedule">
      <formula>NOT(ISERROR(SEARCH("Completed Behind Schedule",G100)))</formula>
    </cfRule>
    <cfRule type="containsText" dxfId="2190" priority="2496" operator="containsText" text="Off Target">
      <formula>NOT(ISERROR(SEARCH("Off Target",G100)))</formula>
    </cfRule>
    <cfRule type="containsText" dxfId="2189" priority="2497" operator="containsText" text="On Track to be Achieved">
      <formula>NOT(ISERROR(SEARCH("On Track to be Achieved",G100)))</formula>
    </cfRule>
    <cfRule type="containsText" dxfId="2188" priority="2498" operator="containsText" text="Fully Achieved">
      <formula>NOT(ISERROR(SEARCH("Fully Achieved",G100)))</formula>
    </cfRule>
    <cfRule type="containsText" dxfId="2187" priority="2499" operator="containsText" text="Not yet due">
      <formula>NOT(ISERROR(SEARCH("Not yet due",G100)))</formula>
    </cfRule>
    <cfRule type="containsText" dxfId="2186" priority="2500" operator="containsText" text="Not Yet Due">
      <formula>NOT(ISERROR(SEARCH("Not Yet Due",G100)))</formula>
    </cfRule>
    <cfRule type="containsText" dxfId="2185" priority="2501" operator="containsText" text="Deferred">
      <formula>NOT(ISERROR(SEARCH("Deferred",G100)))</formula>
    </cfRule>
    <cfRule type="containsText" dxfId="2184" priority="2502" operator="containsText" text="Deleted">
      <formula>NOT(ISERROR(SEARCH("Deleted",G100)))</formula>
    </cfRule>
    <cfRule type="containsText" dxfId="2183" priority="2503" operator="containsText" text="In Danger of Falling Behind Target">
      <formula>NOT(ISERROR(SEARCH("In Danger of Falling Behind Target",G100)))</formula>
    </cfRule>
    <cfRule type="containsText" dxfId="2182" priority="2504" operator="containsText" text="Not yet due">
      <formula>NOT(ISERROR(SEARCH("Not yet due",G100)))</formula>
    </cfRule>
    <cfRule type="containsText" dxfId="2181" priority="2505" operator="containsText" text="Completed Behind Schedule">
      <formula>NOT(ISERROR(SEARCH("Completed Behind Schedule",G100)))</formula>
    </cfRule>
    <cfRule type="containsText" dxfId="2180" priority="2506" operator="containsText" text="Off Target">
      <formula>NOT(ISERROR(SEARCH("Off Target",G100)))</formula>
    </cfRule>
    <cfRule type="containsText" dxfId="2179" priority="2507" operator="containsText" text="In Danger of Falling Behind Target">
      <formula>NOT(ISERROR(SEARCH("In Danger of Falling Behind Target",G100)))</formula>
    </cfRule>
    <cfRule type="containsText" dxfId="2178" priority="2508" operator="containsText" text="On Track to be Achieved">
      <formula>NOT(ISERROR(SEARCH("On Track to be Achieved",G100)))</formula>
    </cfRule>
    <cfRule type="containsText" dxfId="2177" priority="2509" operator="containsText" text="Fully Achieved">
      <formula>NOT(ISERROR(SEARCH("Fully Achieved",G100)))</formula>
    </cfRule>
    <cfRule type="containsText" dxfId="2176" priority="2510" operator="containsText" text="Update not Provided">
      <formula>NOT(ISERROR(SEARCH("Update not Provided",G100)))</formula>
    </cfRule>
    <cfRule type="containsText" dxfId="2175" priority="2511" operator="containsText" text="Not yet due">
      <formula>NOT(ISERROR(SEARCH("Not yet due",G100)))</formula>
    </cfRule>
    <cfRule type="containsText" dxfId="2174" priority="2512" operator="containsText" text="Completed Behind Schedule">
      <formula>NOT(ISERROR(SEARCH("Completed Behind Schedule",G100)))</formula>
    </cfRule>
    <cfRule type="containsText" dxfId="2173" priority="2513" operator="containsText" text="Off Target">
      <formula>NOT(ISERROR(SEARCH("Off Target",G100)))</formula>
    </cfRule>
    <cfRule type="containsText" dxfId="2172" priority="2514" operator="containsText" text="In Danger of Falling Behind Target">
      <formula>NOT(ISERROR(SEARCH("In Danger of Falling Behind Target",G100)))</formula>
    </cfRule>
    <cfRule type="containsText" dxfId="2171" priority="2515" operator="containsText" text="On Track to be Achieved">
      <formula>NOT(ISERROR(SEARCH("On Track to be Achieved",G100)))</formula>
    </cfRule>
    <cfRule type="containsText" dxfId="2170" priority="2516" operator="containsText" text="Fully Achieved">
      <formula>NOT(ISERROR(SEARCH("Fully Achieved",G100)))</formula>
    </cfRule>
    <cfRule type="containsText" dxfId="2169" priority="2517" operator="containsText" text="Fully Achieved">
      <formula>NOT(ISERROR(SEARCH("Fully Achieved",G100)))</formula>
    </cfRule>
    <cfRule type="containsText" dxfId="2168" priority="2518" operator="containsText" text="Fully Achieved">
      <formula>NOT(ISERROR(SEARCH("Fully Achieved",G100)))</formula>
    </cfRule>
    <cfRule type="containsText" dxfId="2167" priority="2519" operator="containsText" text="Deferred">
      <formula>NOT(ISERROR(SEARCH("Deferred",G100)))</formula>
    </cfRule>
    <cfRule type="containsText" dxfId="2166" priority="2520" operator="containsText" text="Deleted">
      <formula>NOT(ISERROR(SEARCH("Deleted",G100)))</formula>
    </cfRule>
    <cfRule type="containsText" dxfId="2165" priority="2521" operator="containsText" text="In Danger of Falling Behind Target">
      <formula>NOT(ISERROR(SEARCH("In Danger of Falling Behind Target",G100)))</formula>
    </cfRule>
    <cfRule type="containsText" dxfId="2164" priority="2522" operator="containsText" text="Not yet due">
      <formula>NOT(ISERROR(SEARCH("Not yet due",G100)))</formula>
    </cfRule>
    <cfRule type="containsText" dxfId="2163" priority="2523" operator="containsText" text="Update not Provided">
      <formula>NOT(ISERROR(SEARCH("Update not Provided",G100)))</formula>
    </cfRule>
  </conditionalFormatting>
  <conditionalFormatting sqref="I3:I11">
    <cfRule type="containsText" dxfId="2162" priority="2380" operator="containsText" text="On track to be achieved">
      <formula>NOT(ISERROR(SEARCH("On track to be achieved",I3)))</formula>
    </cfRule>
    <cfRule type="containsText" dxfId="2161" priority="2381" operator="containsText" text="Deferred">
      <formula>NOT(ISERROR(SEARCH("Deferred",I3)))</formula>
    </cfRule>
    <cfRule type="containsText" dxfId="2160" priority="2382" operator="containsText" text="Deleted">
      <formula>NOT(ISERROR(SEARCH("Deleted",I3)))</formula>
    </cfRule>
    <cfRule type="containsText" dxfId="2159" priority="2383" operator="containsText" text="In Danger of Falling Behind Target">
      <formula>NOT(ISERROR(SEARCH("In Danger of Falling Behind Target",I3)))</formula>
    </cfRule>
    <cfRule type="containsText" dxfId="2158" priority="2384" operator="containsText" text="Not yet due">
      <formula>NOT(ISERROR(SEARCH("Not yet due",I3)))</formula>
    </cfRule>
    <cfRule type="containsText" dxfId="2157" priority="2385" operator="containsText" text="Update not Provided">
      <formula>NOT(ISERROR(SEARCH("Update not Provided",I3)))</formula>
    </cfRule>
    <cfRule type="containsText" dxfId="2156" priority="2386" operator="containsText" text="Not yet due">
      <formula>NOT(ISERROR(SEARCH("Not yet due",I3)))</formula>
    </cfRule>
    <cfRule type="containsText" dxfId="2155" priority="2387" operator="containsText" text="Completed Behind Schedule">
      <formula>NOT(ISERROR(SEARCH("Completed Behind Schedule",I3)))</formula>
    </cfRule>
    <cfRule type="containsText" dxfId="2154" priority="2388" operator="containsText" text="Off Target">
      <formula>NOT(ISERROR(SEARCH("Off Target",I3)))</formula>
    </cfRule>
    <cfRule type="containsText" dxfId="2153" priority="2389" operator="containsText" text="On Track to be Achieved">
      <formula>NOT(ISERROR(SEARCH("On Track to be Achieved",I3)))</formula>
    </cfRule>
    <cfRule type="containsText" dxfId="2152" priority="2390" operator="containsText" text="Fully Achieved">
      <formula>NOT(ISERROR(SEARCH("Fully Achieved",I3)))</formula>
    </cfRule>
    <cfRule type="containsText" dxfId="2151" priority="2391" operator="containsText" text="Not yet due">
      <formula>NOT(ISERROR(SEARCH("Not yet due",I3)))</formula>
    </cfRule>
    <cfRule type="containsText" dxfId="2150" priority="2392" operator="containsText" text="Not Yet Due">
      <formula>NOT(ISERROR(SEARCH("Not Yet Due",I3)))</formula>
    </cfRule>
    <cfRule type="containsText" dxfId="2149" priority="2393" operator="containsText" text="Deferred">
      <formula>NOT(ISERROR(SEARCH("Deferred",I3)))</formula>
    </cfRule>
    <cfRule type="containsText" dxfId="2148" priority="2394" operator="containsText" text="Deleted">
      <formula>NOT(ISERROR(SEARCH("Deleted",I3)))</formula>
    </cfRule>
    <cfRule type="containsText" dxfId="2147" priority="2395" operator="containsText" text="In Danger of Falling Behind Target">
      <formula>NOT(ISERROR(SEARCH("In Danger of Falling Behind Target",I3)))</formula>
    </cfRule>
    <cfRule type="containsText" dxfId="2146" priority="2396" operator="containsText" text="Not yet due">
      <formula>NOT(ISERROR(SEARCH("Not yet due",I3)))</formula>
    </cfRule>
    <cfRule type="containsText" dxfId="2145" priority="2397" operator="containsText" text="Completed Behind Schedule">
      <formula>NOT(ISERROR(SEARCH("Completed Behind Schedule",I3)))</formula>
    </cfRule>
    <cfRule type="containsText" dxfId="2144" priority="2398" operator="containsText" text="Off Target">
      <formula>NOT(ISERROR(SEARCH("Off Target",I3)))</formula>
    </cfRule>
    <cfRule type="containsText" dxfId="2143" priority="2399" operator="containsText" text="In Danger of Falling Behind Target">
      <formula>NOT(ISERROR(SEARCH("In Danger of Falling Behind Target",I3)))</formula>
    </cfRule>
    <cfRule type="containsText" dxfId="2142" priority="2400" operator="containsText" text="On Track to be Achieved">
      <formula>NOT(ISERROR(SEARCH("On Track to be Achieved",I3)))</formula>
    </cfRule>
    <cfRule type="containsText" dxfId="2141" priority="2401" operator="containsText" text="Fully Achieved">
      <formula>NOT(ISERROR(SEARCH("Fully Achieved",I3)))</formula>
    </cfRule>
    <cfRule type="containsText" dxfId="2140" priority="2402" operator="containsText" text="Update not Provided">
      <formula>NOT(ISERROR(SEARCH("Update not Provided",I3)))</formula>
    </cfRule>
    <cfRule type="containsText" dxfId="2139" priority="2403" operator="containsText" text="Not yet due">
      <formula>NOT(ISERROR(SEARCH("Not yet due",I3)))</formula>
    </cfRule>
    <cfRule type="containsText" dxfId="2138" priority="2404" operator="containsText" text="Completed Behind Schedule">
      <formula>NOT(ISERROR(SEARCH("Completed Behind Schedule",I3)))</formula>
    </cfRule>
    <cfRule type="containsText" dxfId="2137" priority="2405" operator="containsText" text="Off Target">
      <formula>NOT(ISERROR(SEARCH("Off Target",I3)))</formula>
    </cfRule>
    <cfRule type="containsText" dxfId="2136" priority="2406" operator="containsText" text="In Danger of Falling Behind Target">
      <formula>NOT(ISERROR(SEARCH("In Danger of Falling Behind Target",I3)))</formula>
    </cfRule>
    <cfRule type="containsText" dxfId="2135" priority="2407" operator="containsText" text="On Track to be Achieved">
      <formula>NOT(ISERROR(SEARCH("On Track to be Achieved",I3)))</formula>
    </cfRule>
    <cfRule type="containsText" dxfId="2134" priority="2408" operator="containsText" text="Fully Achieved">
      <formula>NOT(ISERROR(SEARCH("Fully Achieved",I3)))</formula>
    </cfRule>
    <cfRule type="containsText" dxfId="2133" priority="2409" operator="containsText" text="Fully Achieved">
      <formula>NOT(ISERROR(SEARCH("Fully Achieved",I3)))</formula>
    </cfRule>
    <cfRule type="containsText" dxfId="2132" priority="2410" operator="containsText" text="Fully Achieved">
      <formula>NOT(ISERROR(SEARCH("Fully Achieved",I3)))</formula>
    </cfRule>
    <cfRule type="containsText" dxfId="2131" priority="2411" operator="containsText" text="Deferred">
      <formula>NOT(ISERROR(SEARCH("Deferred",I3)))</formula>
    </cfRule>
    <cfRule type="containsText" dxfId="2130" priority="2412" operator="containsText" text="Deleted">
      <formula>NOT(ISERROR(SEARCH("Deleted",I3)))</formula>
    </cfRule>
    <cfRule type="containsText" dxfId="2129" priority="2413" operator="containsText" text="In Danger of Falling Behind Target">
      <formula>NOT(ISERROR(SEARCH("In Danger of Falling Behind Target",I3)))</formula>
    </cfRule>
    <cfRule type="containsText" dxfId="2128" priority="2414" operator="containsText" text="Not yet due">
      <formula>NOT(ISERROR(SEARCH("Not yet due",I3)))</formula>
    </cfRule>
    <cfRule type="containsText" dxfId="2127" priority="2415" operator="containsText" text="Update not Provided">
      <formula>NOT(ISERROR(SEARCH("Update not Provided",I3)))</formula>
    </cfRule>
  </conditionalFormatting>
  <conditionalFormatting sqref="I13:I30">
    <cfRule type="containsText" dxfId="2126" priority="2344" operator="containsText" text="On track to be achieved">
      <formula>NOT(ISERROR(SEARCH("On track to be achieved",I13)))</formula>
    </cfRule>
    <cfRule type="containsText" dxfId="2125" priority="2345" operator="containsText" text="Deferred">
      <formula>NOT(ISERROR(SEARCH("Deferred",I13)))</formula>
    </cfRule>
    <cfRule type="containsText" dxfId="2124" priority="2346" operator="containsText" text="Deleted">
      <formula>NOT(ISERROR(SEARCH("Deleted",I13)))</formula>
    </cfRule>
    <cfRule type="containsText" dxfId="2123" priority="2347" operator="containsText" text="In Danger of Falling Behind Target">
      <formula>NOT(ISERROR(SEARCH("In Danger of Falling Behind Target",I13)))</formula>
    </cfRule>
    <cfRule type="containsText" dxfId="2122" priority="2348" operator="containsText" text="Not yet due">
      <formula>NOT(ISERROR(SEARCH("Not yet due",I13)))</formula>
    </cfRule>
    <cfRule type="containsText" dxfId="2121" priority="2349" operator="containsText" text="Update not Provided">
      <formula>NOT(ISERROR(SEARCH("Update not Provided",I13)))</formula>
    </cfRule>
    <cfRule type="containsText" dxfId="2120" priority="2350" operator="containsText" text="Not yet due">
      <formula>NOT(ISERROR(SEARCH("Not yet due",I13)))</formula>
    </cfRule>
    <cfRule type="containsText" dxfId="2119" priority="2351" operator="containsText" text="Completed Behind Schedule">
      <formula>NOT(ISERROR(SEARCH("Completed Behind Schedule",I13)))</formula>
    </cfRule>
    <cfRule type="containsText" dxfId="2118" priority="2352" operator="containsText" text="Off Target">
      <formula>NOT(ISERROR(SEARCH("Off Target",I13)))</formula>
    </cfRule>
    <cfRule type="containsText" dxfId="2117" priority="2353" operator="containsText" text="On Track to be Achieved">
      <formula>NOT(ISERROR(SEARCH("On Track to be Achieved",I13)))</formula>
    </cfRule>
    <cfRule type="containsText" dxfId="2116" priority="2354" operator="containsText" text="Fully Achieved">
      <formula>NOT(ISERROR(SEARCH("Fully Achieved",I13)))</formula>
    </cfRule>
    <cfRule type="containsText" dxfId="2115" priority="2355" operator="containsText" text="Not yet due">
      <formula>NOT(ISERROR(SEARCH("Not yet due",I13)))</formula>
    </cfRule>
    <cfRule type="containsText" dxfId="2114" priority="2356" operator="containsText" text="Not Yet Due">
      <formula>NOT(ISERROR(SEARCH("Not Yet Due",I13)))</formula>
    </cfRule>
    <cfRule type="containsText" dxfId="2113" priority="2357" operator="containsText" text="Deferred">
      <formula>NOT(ISERROR(SEARCH("Deferred",I13)))</formula>
    </cfRule>
    <cfRule type="containsText" dxfId="2112" priority="2358" operator="containsText" text="Deleted">
      <formula>NOT(ISERROR(SEARCH("Deleted",I13)))</formula>
    </cfRule>
    <cfRule type="containsText" dxfId="2111" priority="2359" operator="containsText" text="In Danger of Falling Behind Target">
      <formula>NOT(ISERROR(SEARCH("In Danger of Falling Behind Target",I13)))</formula>
    </cfRule>
    <cfRule type="containsText" dxfId="2110" priority="2360" operator="containsText" text="Not yet due">
      <formula>NOT(ISERROR(SEARCH("Not yet due",I13)))</formula>
    </cfRule>
    <cfRule type="containsText" dxfId="2109" priority="2361" operator="containsText" text="Completed Behind Schedule">
      <formula>NOT(ISERROR(SEARCH("Completed Behind Schedule",I13)))</formula>
    </cfRule>
    <cfRule type="containsText" dxfId="2108" priority="2362" operator="containsText" text="Off Target">
      <formula>NOT(ISERROR(SEARCH("Off Target",I13)))</formula>
    </cfRule>
    <cfRule type="containsText" dxfId="2107" priority="2363" operator="containsText" text="In Danger of Falling Behind Target">
      <formula>NOT(ISERROR(SEARCH("In Danger of Falling Behind Target",I13)))</formula>
    </cfRule>
    <cfRule type="containsText" dxfId="2106" priority="2364" operator="containsText" text="On Track to be Achieved">
      <formula>NOT(ISERROR(SEARCH("On Track to be Achieved",I13)))</formula>
    </cfRule>
    <cfRule type="containsText" dxfId="2105" priority="2365" operator="containsText" text="Fully Achieved">
      <formula>NOT(ISERROR(SEARCH("Fully Achieved",I13)))</formula>
    </cfRule>
    <cfRule type="containsText" dxfId="2104" priority="2366" operator="containsText" text="Update not Provided">
      <formula>NOT(ISERROR(SEARCH("Update not Provided",I13)))</formula>
    </cfRule>
    <cfRule type="containsText" dxfId="2103" priority="2367" operator="containsText" text="Not yet due">
      <formula>NOT(ISERROR(SEARCH("Not yet due",I13)))</formula>
    </cfRule>
    <cfRule type="containsText" dxfId="2102" priority="2368" operator="containsText" text="Completed Behind Schedule">
      <formula>NOT(ISERROR(SEARCH("Completed Behind Schedule",I13)))</formula>
    </cfRule>
    <cfRule type="containsText" dxfId="2101" priority="2369" operator="containsText" text="Off Target">
      <formula>NOT(ISERROR(SEARCH("Off Target",I13)))</formula>
    </cfRule>
    <cfRule type="containsText" dxfId="2100" priority="2370" operator="containsText" text="In Danger of Falling Behind Target">
      <formula>NOT(ISERROR(SEARCH("In Danger of Falling Behind Target",I13)))</formula>
    </cfRule>
    <cfRule type="containsText" dxfId="2099" priority="2371" operator="containsText" text="On Track to be Achieved">
      <formula>NOT(ISERROR(SEARCH("On Track to be Achieved",I13)))</formula>
    </cfRule>
    <cfRule type="containsText" dxfId="2098" priority="2372" operator="containsText" text="Fully Achieved">
      <formula>NOT(ISERROR(SEARCH("Fully Achieved",I13)))</formula>
    </cfRule>
    <cfRule type="containsText" dxfId="2097" priority="2373" operator="containsText" text="Fully Achieved">
      <formula>NOT(ISERROR(SEARCH("Fully Achieved",I13)))</formula>
    </cfRule>
    <cfRule type="containsText" dxfId="2096" priority="2374" operator="containsText" text="Fully Achieved">
      <formula>NOT(ISERROR(SEARCH("Fully Achieved",I13)))</formula>
    </cfRule>
    <cfRule type="containsText" dxfId="2095" priority="2375" operator="containsText" text="Deferred">
      <formula>NOT(ISERROR(SEARCH("Deferred",I13)))</formula>
    </cfRule>
    <cfRule type="containsText" dxfId="2094" priority="2376" operator="containsText" text="Deleted">
      <formula>NOT(ISERROR(SEARCH("Deleted",I13)))</formula>
    </cfRule>
    <cfRule type="containsText" dxfId="2093" priority="2377" operator="containsText" text="In Danger of Falling Behind Target">
      <formula>NOT(ISERROR(SEARCH("In Danger of Falling Behind Target",I13)))</formula>
    </cfRule>
    <cfRule type="containsText" dxfId="2092" priority="2378" operator="containsText" text="Not yet due">
      <formula>NOT(ISERROR(SEARCH("Not yet due",I13)))</formula>
    </cfRule>
    <cfRule type="containsText" dxfId="2091" priority="2379" operator="containsText" text="Update not Provided">
      <formula>NOT(ISERROR(SEARCH("Update not Provided",I13)))</formula>
    </cfRule>
  </conditionalFormatting>
  <conditionalFormatting sqref="I31:I41">
    <cfRule type="containsText" dxfId="2090" priority="2308" operator="containsText" text="On track to be achieved">
      <formula>NOT(ISERROR(SEARCH("On track to be achieved",I31)))</formula>
    </cfRule>
    <cfRule type="containsText" dxfId="2089" priority="2309" operator="containsText" text="Deferred">
      <formula>NOT(ISERROR(SEARCH("Deferred",I31)))</formula>
    </cfRule>
    <cfRule type="containsText" dxfId="2088" priority="2310" operator="containsText" text="Deleted">
      <formula>NOT(ISERROR(SEARCH("Deleted",I31)))</formula>
    </cfRule>
    <cfRule type="containsText" dxfId="2087" priority="2311" operator="containsText" text="In Danger of Falling Behind Target">
      <formula>NOT(ISERROR(SEARCH("In Danger of Falling Behind Target",I31)))</formula>
    </cfRule>
    <cfRule type="containsText" dxfId="2086" priority="2312" operator="containsText" text="Not yet due">
      <formula>NOT(ISERROR(SEARCH("Not yet due",I31)))</formula>
    </cfRule>
    <cfRule type="containsText" dxfId="2085" priority="2313" operator="containsText" text="Update not Provided">
      <formula>NOT(ISERROR(SEARCH("Update not Provided",I31)))</formula>
    </cfRule>
    <cfRule type="containsText" dxfId="2084" priority="2314" operator="containsText" text="Not yet due">
      <formula>NOT(ISERROR(SEARCH("Not yet due",I31)))</formula>
    </cfRule>
    <cfRule type="containsText" dxfId="2083" priority="2315" operator="containsText" text="Completed Behind Schedule">
      <formula>NOT(ISERROR(SEARCH("Completed Behind Schedule",I31)))</formula>
    </cfRule>
    <cfRule type="containsText" dxfId="2082" priority="2316" operator="containsText" text="Off Target">
      <formula>NOT(ISERROR(SEARCH("Off Target",I31)))</formula>
    </cfRule>
    <cfRule type="containsText" dxfId="2081" priority="2317" operator="containsText" text="On Track to be Achieved">
      <formula>NOT(ISERROR(SEARCH("On Track to be Achieved",I31)))</formula>
    </cfRule>
    <cfRule type="containsText" dxfId="2080" priority="2318" operator="containsText" text="Fully Achieved">
      <formula>NOT(ISERROR(SEARCH("Fully Achieved",I31)))</formula>
    </cfRule>
    <cfRule type="containsText" dxfId="2079" priority="2319" operator="containsText" text="Not yet due">
      <formula>NOT(ISERROR(SEARCH("Not yet due",I31)))</formula>
    </cfRule>
    <cfRule type="containsText" dxfId="2078" priority="2320" operator="containsText" text="Not Yet Due">
      <formula>NOT(ISERROR(SEARCH("Not Yet Due",I31)))</formula>
    </cfRule>
    <cfRule type="containsText" dxfId="2077" priority="2321" operator="containsText" text="Deferred">
      <formula>NOT(ISERROR(SEARCH("Deferred",I31)))</formula>
    </cfRule>
    <cfRule type="containsText" dxfId="2076" priority="2322" operator="containsText" text="Deleted">
      <formula>NOT(ISERROR(SEARCH("Deleted",I31)))</formula>
    </cfRule>
    <cfRule type="containsText" dxfId="2075" priority="2323" operator="containsText" text="In Danger of Falling Behind Target">
      <formula>NOT(ISERROR(SEARCH("In Danger of Falling Behind Target",I31)))</formula>
    </cfRule>
    <cfRule type="containsText" dxfId="2074" priority="2324" operator="containsText" text="Not yet due">
      <formula>NOT(ISERROR(SEARCH("Not yet due",I31)))</formula>
    </cfRule>
    <cfRule type="containsText" dxfId="2073" priority="2325" operator="containsText" text="Completed Behind Schedule">
      <formula>NOT(ISERROR(SEARCH("Completed Behind Schedule",I31)))</formula>
    </cfRule>
    <cfRule type="containsText" dxfId="2072" priority="2326" operator="containsText" text="Off Target">
      <formula>NOT(ISERROR(SEARCH("Off Target",I31)))</formula>
    </cfRule>
    <cfRule type="containsText" dxfId="2071" priority="2327" operator="containsText" text="In Danger of Falling Behind Target">
      <formula>NOT(ISERROR(SEARCH("In Danger of Falling Behind Target",I31)))</formula>
    </cfRule>
    <cfRule type="containsText" dxfId="2070" priority="2328" operator="containsText" text="On Track to be Achieved">
      <formula>NOT(ISERROR(SEARCH("On Track to be Achieved",I31)))</formula>
    </cfRule>
    <cfRule type="containsText" dxfId="2069" priority="2329" operator="containsText" text="Fully Achieved">
      <formula>NOT(ISERROR(SEARCH("Fully Achieved",I31)))</formula>
    </cfRule>
    <cfRule type="containsText" dxfId="2068" priority="2330" operator="containsText" text="Update not Provided">
      <formula>NOT(ISERROR(SEARCH("Update not Provided",I31)))</formula>
    </cfRule>
    <cfRule type="containsText" dxfId="2067" priority="2331" operator="containsText" text="Not yet due">
      <formula>NOT(ISERROR(SEARCH("Not yet due",I31)))</formula>
    </cfRule>
    <cfRule type="containsText" dxfId="2066" priority="2332" operator="containsText" text="Completed Behind Schedule">
      <formula>NOT(ISERROR(SEARCH("Completed Behind Schedule",I31)))</formula>
    </cfRule>
    <cfRule type="containsText" dxfId="2065" priority="2333" operator="containsText" text="Off Target">
      <formula>NOT(ISERROR(SEARCH("Off Target",I31)))</formula>
    </cfRule>
    <cfRule type="containsText" dxfId="2064" priority="2334" operator="containsText" text="In Danger of Falling Behind Target">
      <formula>NOT(ISERROR(SEARCH("In Danger of Falling Behind Target",I31)))</formula>
    </cfRule>
    <cfRule type="containsText" dxfId="2063" priority="2335" operator="containsText" text="On Track to be Achieved">
      <formula>NOT(ISERROR(SEARCH("On Track to be Achieved",I31)))</formula>
    </cfRule>
    <cfRule type="containsText" dxfId="2062" priority="2336" operator="containsText" text="Fully Achieved">
      <formula>NOT(ISERROR(SEARCH("Fully Achieved",I31)))</formula>
    </cfRule>
    <cfRule type="containsText" dxfId="2061" priority="2337" operator="containsText" text="Fully Achieved">
      <formula>NOT(ISERROR(SEARCH("Fully Achieved",I31)))</formula>
    </cfRule>
    <cfRule type="containsText" dxfId="2060" priority="2338" operator="containsText" text="Fully Achieved">
      <formula>NOT(ISERROR(SEARCH("Fully Achieved",I31)))</formula>
    </cfRule>
    <cfRule type="containsText" dxfId="2059" priority="2339" operator="containsText" text="Deferred">
      <formula>NOT(ISERROR(SEARCH("Deferred",I31)))</formula>
    </cfRule>
    <cfRule type="containsText" dxfId="2058" priority="2340" operator="containsText" text="Deleted">
      <formula>NOT(ISERROR(SEARCH("Deleted",I31)))</formula>
    </cfRule>
    <cfRule type="containsText" dxfId="2057" priority="2341" operator="containsText" text="In Danger of Falling Behind Target">
      <formula>NOT(ISERROR(SEARCH("In Danger of Falling Behind Target",I31)))</formula>
    </cfRule>
    <cfRule type="containsText" dxfId="2056" priority="2342" operator="containsText" text="Not yet due">
      <formula>NOT(ISERROR(SEARCH("Not yet due",I31)))</formula>
    </cfRule>
    <cfRule type="containsText" dxfId="2055" priority="2343" operator="containsText" text="Update not Provided">
      <formula>NOT(ISERROR(SEARCH("Update not Provided",I31)))</formula>
    </cfRule>
  </conditionalFormatting>
  <conditionalFormatting sqref="I42">
    <cfRule type="containsText" dxfId="2054" priority="2272" operator="containsText" text="On track to be achieved">
      <formula>NOT(ISERROR(SEARCH("On track to be achieved",I42)))</formula>
    </cfRule>
    <cfRule type="containsText" dxfId="2053" priority="2273" operator="containsText" text="Deferred">
      <formula>NOT(ISERROR(SEARCH("Deferred",I42)))</formula>
    </cfRule>
    <cfRule type="containsText" dxfId="2052" priority="2274" operator="containsText" text="Deleted">
      <formula>NOT(ISERROR(SEARCH("Deleted",I42)))</formula>
    </cfRule>
    <cfRule type="containsText" dxfId="2051" priority="2275" operator="containsText" text="In Danger of Falling Behind Target">
      <formula>NOT(ISERROR(SEARCH("In Danger of Falling Behind Target",I42)))</formula>
    </cfRule>
    <cfRule type="containsText" dxfId="2050" priority="2276" operator="containsText" text="Not yet due">
      <formula>NOT(ISERROR(SEARCH("Not yet due",I42)))</formula>
    </cfRule>
    <cfRule type="containsText" dxfId="2049" priority="2277" operator="containsText" text="Update not Provided">
      <formula>NOT(ISERROR(SEARCH("Update not Provided",I42)))</formula>
    </cfRule>
    <cfRule type="containsText" dxfId="2048" priority="2278" operator="containsText" text="Not yet due">
      <formula>NOT(ISERROR(SEARCH("Not yet due",I42)))</formula>
    </cfRule>
    <cfRule type="containsText" dxfId="2047" priority="2279" operator="containsText" text="Completed Behind Schedule">
      <formula>NOT(ISERROR(SEARCH("Completed Behind Schedule",I42)))</formula>
    </cfRule>
    <cfRule type="containsText" dxfId="2046" priority="2280" operator="containsText" text="Off Target">
      <formula>NOT(ISERROR(SEARCH("Off Target",I42)))</formula>
    </cfRule>
    <cfRule type="containsText" dxfId="2045" priority="2281" operator="containsText" text="On Track to be Achieved">
      <formula>NOT(ISERROR(SEARCH("On Track to be Achieved",I42)))</formula>
    </cfRule>
    <cfRule type="containsText" dxfId="2044" priority="2282" operator="containsText" text="Fully Achieved">
      <formula>NOT(ISERROR(SEARCH("Fully Achieved",I42)))</formula>
    </cfRule>
    <cfRule type="containsText" dxfId="2043" priority="2283" operator="containsText" text="Not yet due">
      <formula>NOT(ISERROR(SEARCH("Not yet due",I42)))</formula>
    </cfRule>
    <cfRule type="containsText" dxfId="2042" priority="2284" operator="containsText" text="Not Yet Due">
      <formula>NOT(ISERROR(SEARCH("Not Yet Due",I42)))</formula>
    </cfRule>
    <cfRule type="containsText" dxfId="2041" priority="2285" operator="containsText" text="Deferred">
      <formula>NOT(ISERROR(SEARCH("Deferred",I42)))</formula>
    </cfRule>
    <cfRule type="containsText" dxfId="2040" priority="2286" operator="containsText" text="Deleted">
      <formula>NOT(ISERROR(SEARCH("Deleted",I42)))</formula>
    </cfRule>
    <cfRule type="containsText" dxfId="2039" priority="2287" operator="containsText" text="In Danger of Falling Behind Target">
      <formula>NOT(ISERROR(SEARCH("In Danger of Falling Behind Target",I42)))</formula>
    </cfRule>
    <cfRule type="containsText" dxfId="2038" priority="2288" operator="containsText" text="Not yet due">
      <formula>NOT(ISERROR(SEARCH("Not yet due",I42)))</formula>
    </cfRule>
    <cfRule type="containsText" dxfId="2037" priority="2289" operator="containsText" text="Completed Behind Schedule">
      <formula>NOT(ISERROR(SEARCH("Completed Behind Schedule",I42)))</formula>
    </cfRule>
    <cfRule type="containsText" dxfId="2036" priority="2290" operator="containsText" text="Off Target">
      <formula>NOT(ISERROR(SEARCH("Off Target",I42)))</formula>
    </cfRule>
    <cfRule type="containsText" dxfId="2035" priority="2291" operator="containsText" text="In Danger of Falling Behind Target">
      <formula>NOT(ISERROR(SEARCH("In Danger of Falling Behind Target",I42)))</formula>
    </cfRule>
    <cfRule type="containsText" dxfId="2034" priority="2292" operator="containsText" text="On Track to be Achieved">
      <formula>NOT(ISERROR(SEARCH("On Track to be Achieved",I42)))</formula>
    </cfRule>
    <cfRule type="containsText" dxfId="2033" priority="2293" operator="containsText" text="Fully Achieved">
      <formula>NOT(ISERROR(SEARCH("Fully Achieved",I42)))</formula>
    </cfRule>
    <cfRule type="containsText" dxfId="2032" priority="2294" operator="containsText" text="Update not Provided">
      <formula>NOT(ISERROR(SEARCH("Update not Provided",I42)))</formula>
    </cfRule>
    <cfRule type="containsText" dxfId="2031" priority="2295" operator="containsText" text="Not yet due">
      <formula>NOT(ISERROR(SEARCH("Not yet due",I42)))</formula>
    </cfRule>
    <cfRule type="containsText" dxfId="2030" priority="2296" operator="containsText" text="Completed Behind Schedule">
      <formula>NOT(ISERROR(SEARCH("Completed Behind Schedule",I42)))</formula>
    </cfRule>
    <cfRule type="containsText" dxfId="2029" priority="2297" operator="containsText" text="Off Target">
      <formula>NOT(ISERROR(SEARCH("Off Target",I42)))</formula>
    </cfRule>
    <cfRule type="containsText" dxfId="2028" priority="2298" operator="containsText" text="In Danger of Falling Behind Target">
      <formula>NOT(ISERROR(SEARCH("In Danger of Falling Behind Target",I42)))</formula>
    </cfRule>
    <cfRule type="containsText" dxfId="2027" priority="2299" operator="containsText" text="On Track to be Achieved">
      <formula>NOT(ISERROR(SEARCH("On Track to be Achieved",I42)))</formula>
    </cfRule>
    <cfRule type="containsText" dxfId="2026" priority="2300" operator="containsText" text="Fully Achieved">
      <formula>NOT(ISERROR(SEARCH("Fully Achieved",I42)))</formula>
    </cfRule>
    <cfRule type="containsText" dxfId="2025" priority="2301" operator="containsText" text="Fully Achieved">
      <formula>NOT(ISERROR(SEARCH("Fully Achieved",I42)))</formula>
    </cfRule>
    <cfRule type="containsText" dxfId="2024" priority="2302" operator="containsText" text="Fully Achieved">
      <formula>NOT(ISERROR(SEARCH("Fully Achieved",I42)))</formula>
    </cfRule>
    <cfRule type="containsText" dxfId="2023" priority="2303" operator="containsText" text="Deferred">
      <formula>NOT(ISERROR(SEARCH("Deferred",I42)))</formula>
    </cfRule>
    <cfRule type="containsText" dxfId="2022" priority="2304" operator="containsText" text="Deleted">
      <formula>NOT(ISERROR(SEARCH("Deleted",I42)))</formula>
    </cfRule>
    <cfRule type="containsText" dxfId="2021" priority="2305" operator="containsText" text="In Danger of Falling Behind Target">
      <formula>NOT(ISERROR(SEARCH("In Danger of Falling Behind Target",I42)))</formula>
    </cfRule>
    <cfRule type="containsText" dxfId="2020" priority="2306" operator="containsText" text="Not yet due">
      <formula>NOT(ISERROR(SEARCH("Not yet due",I42)))</formula>
    </cfRule>
    <cfRule type="containsText" dxfId="2019" priority="2307" operator="containsText" text="Update not Provided">
      <formula>NOT(ISERROR(SEARCH("Update not Provided",I42)))</formula>
    </cfRule>
  </conditionalFormatting>
  <conditionalFormatting sqref="I42">
    <cfRule type="containsText" dxfId="2018" priority="2236" operator="containsText" text="On track to be achieved">
      <formula>NOT(ISERROR(SEARCH("On track to be achieved",I42)))</formula>
    </cfRule>
    <cfRule type="containsText" dxfId="2017" priority="2237" operator="containsText" text="Deferred">
      <formula>NOT(ISERROR(SEARCH("Deferred",I42)))</formula>
    </cfRule>
    <cfRule type="containsText" dxfId="2016" priority="2238" operator="containsText" text="Deleted">
      <formula>NOT(ISERROR(SEARCH("Deleted",I42)))</formula>
    </cfRule>
    <cfRule type="containsText" dxfId="2015" priority="2239" operator="containsText" text="In Danger of Falling Behind Target">
      <formula>NOT(ISERROR(SEARCH("In Danger of Falling Behind Target",I42)))</formula>
    </cfRule>
    <cfRule type="containsText" dxfId="2014" priority="2240" operator="containsText" text="Not yet due">
      <formula>NOT(ISERROR(SEARCH("Not yet due",I42)))</formula>
    </cfRule>
    <cfRule type="containsText" dxfId="2013" priority="2241" operator="containsText" text="Update not Provided">
      <formula>NOT(ISERROR(SEARCH("Update not Provided",I42)))</formula>
    </cfRule>
    <cfRule type="containsText" dxfId="2012" priority="2242" operator="containsText" text="Not yet due">
      <formula>NOT(ISERROR(SEARCH("Not yet due",I42)))</formula>
    </cfRule>
    <cfRule type="containsText" dxfId="2011" priority="2243" operator="containsText" text="Completed Behind Schedule">
      <formula>NOT(ISERROR(SEARCH("Completed Behind Schedule",I42)))</formula>
    </cfRule>
    <cfRule type="containsText" dxfId="2010" priority="2244" operator="containsText" text="Off Target">
      <formula>NOT(ISERROR(SEARCH("Off Target",I42)))</formula>
    </cfRule>
    <cfRule type="containsText" dxfId="2009" priority="2245" operator="containsText" text="On Track to be Achieved">
      <formula>NOT(ISERROR(SEARCH("On Track to be Achieved",I42)))</formula>
    </cfRule>
    <cfRule type="containsText" dxfId="2008" priority="2246" operator="containsText" text="Fully Achieved">
      <formula>NOT(ISERROR(SEARCH("Fully Achieved",I42)))</formula>
    </cfRule>
    <cfRule type="containsText" dxfId="2007" priority="2247" operator="containsText" text="Not yet due">
      <formula>NOT(ISERROR(SEARCH("Not yet due",I42)))</formula>
    </cfRule>
    <cfRule type="containsText" dxfId="2006" priority="2248" operator="containsText" text="Not Yet Due">
      <formula>NOT(ISERROR(SEARCH("Not Yet Due",I42)))</formula>
    </cfRule>
    <cfRule type="containsText" dxfId="2005" priority="2249" operator="containsText" text="Deferred">
      <formula>NOT(ISERROR(SEARCH("Deferred",I42)))</formula>
    </cfRule>
    <cfRule type="containsText" dxfId="2004" priority="2250" operator="containsText" text="Deleted">
      <formula>NOT(ISERROR(SEARCH("Deleted",I42)))</formula>
    </cfRule>
    <cfRule type="containsText" dxfId="2003" priority="2251" operator="containsText" text="In Danger of Falling Behind Target">
      <formula>NOT(ISERROR(SEARCH("In Danger of Falling Behind Target",I42)))</formula>
    </cfRule>
    <cfRule type="containsText" dxfId="2002" priority="2252" operator="containsText" text="Not yet due">
      <formula>NOT(ISERROR(SEARCH("Not yet due",I42)))</formula>
    </cfRule>
    <cfRule type="containsText" dxfId="2001" priority="2253" operator="containsText" text="Completed Behind Schedule">
      <formula>NOT(ISERROR(SEARCH("Completed Behind Schedule",I42)))</formula>
    </cfRule>
    <cfRule type="containsText" dxfId="2000" priority="2254" operator="containsText" text="Off Target">
      <formula>NOT(ISERROR(SEARCH("Off Target",I42)))</formula>
    </cfRule>
    <cfRule type="containsText" dxfId="1999" priority="2255" operator="containsText" text="In Danger of Falling Behind Target">
      <formula>NOT(ISERROR(SEARCH("In Danger of Falling Behind Target",I42)))</formula>
    </cfRule>
    <cfRule type="containsText" dxfId="1998" priority="2256" operator="containsText" text="On Track to be Achieved">
      <formula>NOT(ISERROR(SEARCH("On Track to be Achieved",I42)))</formula>
    </cfRule>
    <cfRule type="containsText" dxfId="1997" priority="2257" operator="containsText" text="Fully Achieved">
      <formula>NOT(ISERROR(SEARCH("Fully Achieved",I42)))</formula>
    </cfRule>
    <cfRule type="containsText" dxfId="1996" priority="2258" operator="containsText" text="Update not Provided">
      <formula>NOT(ISERROR(SEARCH("Update not Provided",I42)))</formula>
    </cfRule>
    <cfRule type="containsText" dxfId="1995" priority="2259" operator="containsText" text="Not yet due">
      <formula>NOT(ISERROR(SEARCH("Not yet due",I42)))</formula>
    </cfRule>
    <cfRule type="containsText" dxfId="1994" priority="2260" operator="containsText" text="Completed Behind Schedule">
      <formula>NOT(ISERROR(SEARCH("Completed Behind Schedule",I42)))</formula>
    </cfRule>
    <cfRule type="containsText" dxfId="1993" priority="2261" operator="containsText" text="Off Target">
      <formula>NOT(ISERROR(SEARCH("Off Target",I42)))</formula>
    </cfRule>
    <cfRule type="containsText" dxfId="1992" priority="2262" operator="containsText" text="In Danger of Falling Behind Target">
      <formula>NOT(ISERROR(SEARCH("In Danger of Falling Behind Target",I42)))</formula>
    </cfRule>
    <cfRule type="containsText" dxfId="1991" priority="2263" operator="containsText" text="On Track to be Achieved">
      <formula>NOT(ISERROR(SEARCH("On Track to be Achieved",I42)))</formula>
    </cfRule>
    <cfRule type="containsText" dxfId="1990" priority="2264" operator="containsText" text="Fully Achieved">
      <formula>NOT(ISERROR(SEARCH("Fully Achieved",I42)))</formula>
    </cfRule>
    <cfRule type="containsText" dxfId="1989" priority="2265" operator="containsText" text="Fully Achieved">
      <formula>NOT(ISERROR(SEARCH("Fully Achieved",I42)))</formula>
    </cfRule>
    <cfRule type="containsText" dxfId="1988" priority="2266" operator="containsText" text="Fully Achieved">
      <formula>NOT(ISERROR(SEARCH("Fully Achieved",I42)))</formula>
    </cfRule>
    <cfRule type="containsText" dxfId="1987" priority="2267" operator="containsText" text="Deferred">
      <formula>NOT(ISERROR(SEARCH("Deferred",I42)))</formula>
    </cfRule>
    <cfRule type="containsText" dxfId="1986" priority="2268" operator="containsText" text="Deleted">
      <formula>NOT(ISERROR(SEARCH("Deleted",I42)))</formula>
    </cfRule>
    <cfRule type="containsText" dxfId="1985" priority="2269" operator="containsText" text="In Danger of Falling Behind Target">
      <formula>NOT(ISERROR(SEARCH("In Danger of Falling Behind Target",I42)))</formula>
    </cfRule>
    <cfRule type="containsText" dxfId="1984" priority="2270" operator="containsText" text="Not yet due">
      <formula>NOT(ISERROR(SEARCH("Not yet due",I42)))</formula>
    </cfRule>
    <cfRule type="containsText" dxfId="1983" priority="2271" operator="containsText" text="Update not Provided">
      <formula>NOT(ISERROR(SEARCH("Update not Provided",I42)))</formula>
    </cfRule>
  </conditionalFormatting>
  <conditionalFormatting sqref="I42">
    <cfRule type="containsText" dxfId="1982" priority="2200" operator="containsText" text="On track to be achieved">
      <formula>NOT(ISERROR(SEARCH("On track to be achieved",I42)))</formula>
    </cfRule>
    <cfRule type="containsText" dxfId="1981" priority="2201" operator="containsText" text="Deferred">
      <formula>NOT(ISERROR(SEARCH("Deferred",I42)))</formula>
    </cfRule>
    <cfRule type="containsText" dxfId="1980" priority="2202" operator="containsText" text="Deleted">
      <formula>NOT(ISERROR(SEARCH("Deleted",I42)))</formula>
    </cfRule>
    <cfRule type="containsText" dxfId="1979" priority="2203" operator="containsText" text="In Danger of Falling Behind Target">
      <formula>NOT(ISERROR(SEARCH("In Danger of Falling Behind Target",I42)))</formula>
    </cfRule>
    <cfRule type="containsText" dxfId="1978" priority="2204" operator="containsText" text="Not yet due">
      <formula>NOT(ISERROR(SEARCH("Not yet due",I42)))</formula>
    </cfRule>
    <cfRule type="containsText" dxfId="1977" priority="2205" operator="containsText" text="Update not Provided">
      <formula>NOT(ISERROR(SEARCH("Update not Provided",I42)))</formula>
    </cfRule>
    <cfRule type="containsText" dxfId="1976" priority="2206" operator="containsText" text="Not yet due">
      <formula>NOT(ISERROR(SEARCH("Not yet due",I42)))</formula>
    </cfRule>
    <cfRule type="containsText" dxfId="1975" priority="2207" operator="containsText" text="Completed Behind Schedule">
      <formula>NOT(ISERROR(SEARCH("Completed Behind Schedule",I42)))</formula>
    </cfRule>
    <cfRule type="containsText" dxfId="1974" priority="2208" operator="containsText" text="Off Target">
      <formula>NOT(ISERROR(SEARCH("Off Target",I42)))</formula>
    </cfRule>
    <cfRule type="containsText" dxfId="1973" priority="2209" operator="containsText" text="On Track to be Achieved">
      <formula>NOT(ISERROR(SEARCH("On Track to be Achieved",I42)))</formula>
    </cfRule>
    <cfRule type="containsText" dxfId="1972" priority="2210" operator="containsText" text="Fully Achieved">
      <formula>NOT(ISERROR(SEARCH("Fully Achieved",I42)))</formula>
    </cfRule>
    <cfRule type="containsText" dxfId="1971" priority="2211" operator="containsText" text="Not yet due">
      <formula>NOT(ISERROR(SEARCH("Not yet due",I42)))</formula>
    </cfRule>
    <cfRule type="containsText" dxfId="1970" priority="2212" operator="containsText" text="Not Yet Due">
      <formula>NOT(ISERROR(SEARCH("Not Yet Due",I42)))</formula>
    </cfRule>
    <cfRule type="containsText" dxfId="1969" priority="2213" operator="containsText" text="Deferred">
      <formula>NOT(ISERROR(SEARCH("Deferred",I42)))</formula>
    </cfRule>
    <cfRule type="containsText" dxfId="1968" priority="2214" operator="containsText" text="Deleted">
      <formula>NOT(ISERROR(SEARCH("Deleted",I42)))</formula>
    </cfRule>
    <cfRule type="containsText" dxfId="1967" priority="2215" operator="containsText" text="In Danger of Falling Behind Target">
      <formula>NOT(ISERROR(SEARCH("In Danger of Falling Behind Target",I42)))</formula>
    </cfRule>
    <cfRule type="containsText" dxfId="1966" priority="2216" operator="containsText" text="Not yet due">
      <formula>NOT(ISERROR(SEARCH("Not yet due",I42)))</formula>
    </cfRule>
    <cfRule type="containsText" dxfId="1965" priority="2217" operator="containsText" text="Completed Behind Schedule">
      <formula>NOT(ISERROR(SEARCH("Completed Behind Schedule",I42)))</formula>
    </cfRule>
    <cfRule type="containsText" dxfId="1964" priority="2218" operator="containsText" text="Off Target">
      <formula>NOT(ISERROR(SEARCH("Off Target",I42)))</formula>
    </cfRule>
    <cfRule type="containsText" dxfId="1963" priority="2219" operator="containsText" text="In Danger of Falling Behind Target">
      <formula>NOT(ISERROR(SEARCH("In Danger of Falling Behind Target",I42)))</formula>
    </cfRule>
    <cfRule type="containsText" dxfId="1962" priority="2220" operator="containsText" text="On Track to be Achieved">
      <formula>NOT(ISERROR(SEARCH("On Track to be Achieved",I42)))</formula>
    </cfRule>
    <cfRule type="containsText" dxfId="1961" priority="2221" operator="containsText" text="Fully Achieved">
      <formula>NOT(ISERROR(SEARCH("Fully Achieved",I42)))</formula>
    </cfRule>
    <cfRule type="containsText" dxfId="1960" priority="2222" operator="containsText" text="Update not Provided">
      <formula>NOT(ISERROR(SEARCH("Update not Provided",I42)))</formula>
    </cfRule>
    <cfRule type="containsText" dxfId="1959" priority="2223" operator="containsText" text="Not yet due">
      <formula>NOT(ISERROR(SEARCH("Not yet due",I42)))</formula>
    </cfRule>
    <cfRule type="containsText" dxfId="1958" priority="2224" operator="containsText" text="Completed Behind Schedule">
      <formula>NOT(ISERROR(SEARCH("Completed Behind Schedule",I42)))</formula>
    </cfRule>
    <cfRule type="containsText" dxfId="1957" priority="2225" operator="containsText" text="Off Target">
      <formula>NOT(ISERROR(SEARCH("Off Target",I42)))</formula>
    </cfRule>
    <cfRule type="containsText" dxfId="1956" priority="2226" operator="containsText" text="In Danger of Falling Behind Target">
      <formula>NOT(ISERROR(SEARCH("In Danger of Falling Behind Target",I42)))</formula>
    </cfRule>
    <cfRule type="containsText" dxfId="1955" priority="2227" operator="containsText" text="On Track to be Achieved">
      <formula>NOT(ISERROR(SEARCH("On Track to be Achieved",I42)))</formula>
    </cfRule>
    <cfRule type="containsText" dxfId="1954" priority="2228" operator="containsText" text="Fully Achieved">
      <formula>NOT(ISERROR(SEARCH("Fully Achieved",I42)))</formula>
    </cfRule>
    <cfRule type="containsText" dxfId="1953" priority="2229" operator="containsText" text="Fully Achieved">
      <formula>NOT(ISERROR(SEARCH("Fully Achieved",I42)))</formula>
    </cfRule>
    <cfRule type="containsText" dxfId="1952" priority="2230" operator="containsText" text="Fully Achieved">
      <formula>NOT(ISERROR(SEARCH("Fully Achieved",I42)))</formula>
    </cfRule>
    <cfRule type="containsText" dxfId="1951" priority="2231" operator="containsText" text="Deferred">
      <formula>NOT(ISERROR(SEARCH("Deferred",I42)))</formula>
    </cfRule>
    <cfRule type="containsText" dxfId="1950" priority="2232" operator="containsText" text="Deleted">
      <formula>NOT(ISERROR(SEARCH("Deleted",I42)))</formula>
    </cfRule>
    <cfRule type="containsText" dxfId="1949" priority="2233" operator="containsText" text="In Danger of Falling Behind Target">
      <formula>NOT(ISERROR(SEARCH("In Danger of Falling Behind Target",I42)))</formula>
    </cfRule>
    <cfRule type="containsText" dxfId="1948" priority="2234" operator="containsText" text="Not yet due">
      <formula>NOT(ISERROR(SEARCH("Not yet due",I42)))</formula>
    </cfRule>
    <cfRule type="containsText" dxfId="1947" priority="2235" operator="containsText" text="Update not Provided">
      <formula>NOT(ISERROR(SEARCH("Update not Provided",I42)))</formula>
    </cfRule>
  </conditionalFormatting>
  <conditionalFormatting sqref="I43:I49">
    <cfRule type="containsText" dxfId="1946" priority="2164" operator="containsText" text="On track to be achieved">
      <formula>NOT(ISERROR(SEARCH("On track to be achieved",I43)))</formula>
    </cfRule>
    <cfRule type="containsText" dxfId="1945" priority="2165" operator="containsText" text="Deferred">
      <formula>NOT(ISERROR(SEARCH("Deferred",I43)))</formula>
    </cfRule>
    <cfRule type="containsText" dxfId="1944" priority="2166" operator="containsText" text="Deleted">
      <formula>NOT(ISERROR(SEARCH("Deleted",I43)))</formula>
    </cfRule>
    <cfRule type="containsText" dxfId="1943" priority="2167" operator="containsText" text="In Danger of Falling Behind Target">
      <formula>NOT(ISERROR(SEARCH("In Danger of Falling Behind Target",I43)))</formula>
    </cfRule>
    <cfRule type="containsText" dxfId="1942" priority="2168" operator="containsText" text="Not yet due">
      <formula>NOT(ISERROR(SEARCH("Not yet due",I43)))</formula>
    </cfRule>
    <cfRule type="containsText" dxfId="1941" priority="2169" operator="containsText" text="Update not Provided">
      <formula>NOT(ISERROR(SEARCH("Update not Provided",I43)))</formula>
    </cfRule>
    <cfRule type="containsText" dxfId="1940" priority="2170" operator="containsText" text="Not yet due">
      <formula>NOT(ISERROR(SEARCH("Not yet due",I43)))</formula>
    </cfRule>
    <cfRule type="containsText" dxfId="1939" priority="2171" operator="containsText" text="Completed Behind Schedule">
      <formula>NOT(ISERROR(SEARCH("Completed Behind Schedule",I43)))</formula>
    </cfRule>
    <cfRule type="containsText" dxfId="1938" priority="2172" operator="containsText" text="Off Target">
      <formula>NOT(ISERROR(SEARCH("Off Target",I43)))</formula>
    </cfRule>
    <cfRule type="containsText" dxfId="1937" priority="2173" operator="containsText" text="On Track to be Achieved">
      <formula>NOT(ISERROR(SEARCH("On Track to be Achieved",I43)))</formula>
    </cfRule>
    <cfRule type="containsText" dxfId="1936" priority="2174" operator="containsText" text="Fully Achieved">
      <formula>NOT(ISERROR(SEARCH("Fully Achieved",I43)))</formula>
    </cfRule>
    <cfRule type="containsText" dxfId="1935" priority="2175" operator="containsText" text="Not yet due">
      <formula>NOT(ISERROR(SEARCH("Not yet due",I43)))</formula>
    </cfRule>
    <cfRule type="containsText" dxfId="1934" priority="2176" operator="containsText" text="Not Yet Due">
      <formula>NOT(ISERROR(SEARCH("Not Yet Due",I43)))</formula>
    </cfRule>
    <cfRule type="containsText" dxfId="1933" priority="2177" operator="containsText" text="Deferred">
      <formula>NOT(ISERROR(SEARCH("Deferred",I43)))</formula>
    </cfRule>
    <cfRule type="containsText" dxfId="1932" priority="2178" operator="containsText" text="Deleted">
      <formula>NOT(ISERROR(SEARCH("Deleted",I43)))</formula>
    </cfRule>
    <cfRule type="containsText" dxfId="1931" priority="2179" operator="containsText" text="In Danger of Falling Behind Target">
      <formula>NOT(ISERROR(SEARCH("In Danger of Falling Behind Target",I43)))</formula>
    </cfRule>
    <cfRule type="containsText" dxfId="1930" priority="2180" operator="containsText" text="Not yet due">
      <formula>NOT(ISERROR(SEARCH("Not yet due",I43)))</formula>
    </cfRule>
    <cfRule type="containsText" dxfId="1929" priority="2181" operator="containsText" text="Completed Behind Schedule">
      <formula>NOT(ISERROR(SEARCH("Completed Behind Schedule",I43)))</formula>
    </cfRule>
    <cfRule type="containsText" dxfId="1928" priority="2182" operator="containsText" text="Off Target">
      <formula>NOT(ISERROR(SEARCH("Off Target",I43)))</formula>
    </cfRule>
    <cfRule type="containsText" dxfId="1927" priority="2183" operator="containsText" text="In Danger of Falling Behind Target">
      <formula>NOT(ISERROR(SEARCH("In Danger of Falling Behind Target",I43)))</formula>
    </cfRule>
    <cfRule type="containsText" dxfId="1926" priority="2184" operator="containsText" text="On Track to be Achieved">
      <formula>NOT(ISERROR(SEARCH("On Track to be Achieved",I43)))</formula>
    </cfRule>
    <cfRule type="containsText" dxfId="1925" priority="2185" operator="containsText" text="Fully Achieved">
      <formula>NOT(ISERROR(SEARCH("Fully Achieved",I43)))</formula>
    </cfRule>
    <cfRule type="containsText" dxfId="1924" priority="2186" operator="containsText" text="Update not Provided">
      <formula>NOT(ISERROR(SEARCH("Update not Provided",I43)))</formula>
    </cfRule>
    <cfRule type="containsText" dxfId="1923" priority="2187" operator="containsText" text="Not yet due">
      <formula>NOT(ISERROR(SEARCH("Not yet due",I43)))</formula>
    </cfRule>
    <cfRule type="containsText" dxfId="1922" priority="2188" operator="containsText" text="Completed Behind Schedule">
      <formula>NOT(ISERROR(SEARCH("Completed Behind Schedule",I43)))</formula>
    </cfRule>
    <cfRule type="containsText" dxfId="1921" priority="2189" operator="containsText" text="Off Target">
      <formula>NOT(ISERROR(SEARCH("Off Target",I43)))</formula>
    </cfRule>
    <cfRule type="containsText" dxfId="1920" priority="2190" operator="containsText" text="In Danger of Falling Behind Target">
      <formula>NOT(ISERROR(SEARCH("In Danger of Falling Behind Target",I43)))</formula>
    </cfRule>
    <cfRule type="containsText" dxfId="1919" priority="2191" operator="containsText" text="On Track to be Achieved">
      <formula>NOT(ISERROR(SEARCH("On Track to be Achieved",I43)))</formula>
    </cfRule>
    <cfRule type="containsText" dxfId="1918" priority="2192" operator="containsText" text="Fully Achieved">
      <formula>NOT(ISERROR(SEARCH("Fully Achieved",I43)))</formula>
    </cfRule>
    <cfRule type="containsText" dxfId="1917" priority="2193" operator="containsText" text="Fully Achieved">
      <formula>NOT(ISERROR(SEARCH("Fully Achieved",I43)))</formula>
    </cfRule>
    <cfRule type="containsText" dxfId="1916" priority="2194" operator="containsText" text="Fully Achieved">
      <formula>NOT(ISERROR(SEARCH("Fully Achieved",I43)))</formula>
    </cfRule>
    <cfRule type="containsText" dxfId="1915" priority="2195" operator="containsText" text="Deferred">
      <formula>NOT(ISERROR(SEARCH("Deferred",I43)))</formula>
    </cfRule>
    <cfRule type="containsText" dxfId="1914" priority="2196" operator="containsText" text="Deleted">
      <formula>NOT(ISERROR(SEARCH("Deleted",I43)))</formula>
    </cfRule>
    <cfRule type="containsText" dxfId="1913" priority="2197" operator="containsText" text="In Danger of Falling Behind Target">
      <formula>NOT(ISERROR(SEARCH("In Danger of Falling Behind Target",I43)))</formula>
    </cfRule>
    <cfRule type="containsText" dxfId="1912" priority="2198" operator="containsText" text="Not yet due">
      <formula>NOT(ISERROR(SEARCH("Not yet due",I43)))</formula>
    </cfRule>
    <cfRule type="containsText" dxfId="1911" priority="2199" operator="containsText" text="Update not Provided">
      <formula>NOT(ISERROR(SEARCH("Update not Provided",I43)))</formula>
    </cfRule>
  </conditionalFormatting>
  <conditionalFormatting sqref="I50">
    <cfRule type="containsText" dxfId="1910" priority="2128" operator="containsText" text="On track to be achieved">
      <formula>NOT(ISERROR(SEARCH("On track to be achieved",I50)))</formula>
    </cfRule>
    <cfRule type="containsText" dxfId="1909" priority="2129" operator="containsText" text="Deferred">
      <formula>NOT(ISERROR(SEARCH("Deferred",I50)))</formula>
    </cfRule>
    <cfRule type="containsText" dxfId="1908" priority="2130" operator="containsText" text="Deleted">
      <formula>NOT(ISERROR(SEARCH("Deleted",I50)))</formula>
    </cfRule>
    <cfRule type="containsText" dxfId="1907" priority="2131" operator="containsText" text="In Danger of Falling Behind Target">
      <formula>NOT(ISERROR(SEARCH("In Danger of Falling Behind Target",I50)))</formula>
    </cfRule>
    <cfRule type="containsText" dxfId="1906" priority="2132" operator="containsText" text="Not yet due">
      <formula>NOT(ISERROR(SEARCH("Not yet due",I50)))</formula>
    </cfRule>
    <cfRule type="containsText" dxfId="1905" priority="2133" operator="containsText" text="Update not Provided">
      <formula>NOT(ISERROR(SEARCH("Update not Provided",I50)))</formula>
    </cfRule>
    <cfRule type="containsText" dxfId="1904" priority="2134" operator="containsText" text="Not yet due">
      <formula>NOT(ISERROR(SEARCH("Not yet due",I50)))</formula>
    </cfRule>
    <cfRule type="containsText" dxfId="1903" priority="2135" operator="containsText" text="Completed Behind Schedule">
      <formula>NOT(ISERROR(SEARCH("Completed Behind Schedule",I50)))</formula>
    </cfRule>
    <cfRule type="containsText" dxfId="1902" priority="2136" operator="containsText" text="Off Target">
      <formula>NOT(ISERROR(SEARCH("Off Target",I50)))</formula>
    </cfRule>
    <cfRule type="containsText" dxfId="1901" priority="2137" operator="containsText" text="On Track to be Achieved">
      <formula>NOT(ISERROR(SEARCH("On Track to be Achieved",I50)))</formula>
    </cfRule>
    <cfRule type="containsText" dxfId="1900" priority="2138" operator="containsText" text="Fully Achieved">
      <formula>NOT(ISERROR(SEARCH("Fully Achieved",I50)))</formula>
    </cfRule>
    <cfRule type="containsText" dxfId="1899" priority="2139" operator="containsText" text="Not yet due">
      <formula>NOT(ISERROR(SEARCH("Not yet due",I50)))</formula>
    </cfRule>
    <cfRule type="containsText" dxfId="1898" priority="2140" operator="containsText" text="Not Yet Due">
      <formula>NOT(ISERROR(SEARCH("Not Yet Due",I50)))</formula>
    </cfRule>
    <cfRule type="containsText" dxfId="1897" priority="2141" operator="containsText" text="Deferred">
      <formula>NOT(ISERROR(SEARCH("Deferred",I50)))</formula>
    </cfRule>
    <cfRule type="containsText" dxfId="1896" priority="2142" operator="containsText" text="Deleted">
      <formula>NOT(ISERROR(SEARCH("Deleted",I50)))</formula>
    </cfRule>
    <cfRule type="containsText" dxfId="1895" priority="2143" operator="containsText" text="In Danger of Falling Behind Target">
      <formula>NOT(ISERROR(SEARCH("In Danger of Falling Behind Target",I50)))</formula>
    </cfRule>
    <cfRule type="containsText" dxfId="1894" priority="2144" operator="containsText" text="Not yet due">
      <formula>NOT(ISERROR(SEARCH("Not yet due",I50)))</formula>
    </cfRule>
    <cfRule type="containsText" dxfId="1893" priority="2145" operator="containsText" text="Completed Behind Schedule">
      <formula>NOT(ISERROR(SEARCH("Completed Behind Schedule",I50)))</formula>
    </cfRule>
    <cfRule type="containsText" dxfId="1892" priority="2146" operator="containsText" text="Off Target">
      <formula>NOT(ISERROR(SEARCH("Off Target",I50)))</formula>
    </cfRule>
    <cfRule type="containsText" dxfId="1891" priority="2147" operator="containsText" text="In Danger of Falling Behind Target">
      <formula>NOT(ISERROR(SEARCH("In Danger of Falling Behind Target",I50)))</formula>
    </cfRule>
    <cfRule type="containsText" dxfId="1890" priority="2148" operator="containsText" text="On Track to be Achieved">
      <formula>NOT(ISERROR(SEARCH("On Track to be Achieved",I50)))</formula>
    </cfRule>
    <cfRule type="containsText" dxfId="1889" priority="2149" operator="containsText" text="Fully Achieved">
      <formula>NOT(ISERROR(SEARCH("Fully Achieved",I50)))</formula>
    </cfRule>
    <cfRule type="containsText" dxfId="1888" priority="2150" operator="containsText" text="Update not Provided">
      <formula>NOT(ISERROR(SEARCH("Update not Provided",I50)))</formula>
    </cfRule>
    <cfRule type="containsText" dxfId="1887" priority="2151" operator="containsText" text="Not yet due">
      <formula>NOT(ISERROR(SEARCH("Not yet due",I50)))</formula>
    </cfRule>
    <cfRule type="containsText" dxfId="1886" priority="2152" operator="containsText" text="Completed Behind Schedule">
      <formula>NOT(ISERROR(SEARCH("Completed Behind Schedule",I50)))</formula>
    </cfRule>
    <cfRule type="containsText" dxfId="1885" priority="2153" operator="containsText" text="Off Target">
      <formula>NOT(ISERROR(SEARCH("Off Target",I50)))</formula>
    </cfRule>
    <cfRule type="containsText" dxfId="1884" priority="2154" operator="containsText" text="In Danger of Falling Behind Target">
      <formula>NOT(ISERROR(SEARCH("In Danger of Falling Behind Target",I50)))</formula>
    </cfRule>
    <cfRule type="containsText" dxfId="1883" priority="2155" operator="containsText" text="On Track to be Achieved">
      <formula>NOT(ISERROR(SEARCH("On Track to be Achieved",I50)))</formula>
    </cfRule>
    <cfRule type="containsText" dxfId="1882" priority="2156" operator="containsText" text="Fully Achieved">
      <formula>NOT(ISERROR(SEARCH("Fully Achieved",I50)))</formula>
    </cfRule>
    <cfRule type="containsText" dxfId="1881" priority="2157" operator="containsText" text="Fully Achieved">
      <formula>NOT(ISERROR(SEARCH("Fully Achieved",I50)))</formula>
    </cfRule>
    <cfRule type="containsText" dxfId="1880" priority="2158" operator="containsText" text="Fully Achieved">
      <formula>NOT(ISERROR(SEARCH("Fully Achieved",I50)))</formula>
    </cfRule>
    <cfRule type="containsText" dxfId="1879" priority="2159" operator="containsText" text="Deferred">
      <formula>NOT(ISERROR(SEARCH("Deferred",I50)))</formula>
    </cfRule>
    <cfRule type="containsText" dxfId="1878" priority="2160" operator="containsText" text="Deleted">
      <formula>NOT(ISERROR(SEARCH("Deleted",I50)))</formula>
    </cfRule>
    <cfRule type="containsText" dxfId="1877" priority="2161" operator="containsText" text="In Danger of Falling Behind Target">
      <formula>NOT(ISERROR(SEARCH("In Danger of Falling Behind Target",I50)))</formula>
    </cfRule>
    <cfRule type="containsText" dxfId="1876" priority="2162" operator="containsText" text="Not yet due">
      <formula>NOT(ISERROR(SEARCH("Not yet due",I50)))</formula>
    </cfRule>
    <cfRule type="containsText" dxfId="1875" priority="2163" operator="containsText" text="Update not Provided">
      <formula>NOT(ISERROR(SEARCH("Update not Provided",I50)))</formula>
    </cfRule>
  </conditionalFormatting>
  <conditionalFormatting sqref="I50">
    <cfRule type="containsText" dxfId="1874" priority="2092" operator="containsText" text="On track to be achieved">
      <formula>NOT(ISERROR(SEARCH("On track to be achieved",I50)))</formula>
    </cfRule>
    <cfRule type="containsText" dxfId="1873" priority="2093" operator="containsText" text="Deferred">
      <formula>NOT(ISERROR(SEARCH("Deferred",I50)))</formula>
    </cfRule>
    <cfRule type="containsText" dxfId="1872" priority="2094" operator="containsText" text="Deleted">
      <formula>NOT(ISERROR(SEARCH("Deleted",I50)))</formula>
    </cfRule>
    <cfRule type="containsText" dxfId="1871" priority="2095" operator="containsText" text="In Danger of Falling Behind Target">
      <formula>NOT(ISERROR(SEARCH("In Danger of Falling Behind Target",I50)))</formula>
    </cfRule>
    <cfRule type="containsText" dxfId="1870" priority="2096" operator="containsText" text="Not yet due">
      <formula>NOT(ISERROR(SEARCH("Not yet due",I50)))</formula>
    </cfRule>
    <cfRule type="containsText" dxfId="1869" priority="2097" operator="containsText" text="Update not Provided">
      <formula>NOT(ISERROR(SEARCH("Update not Provided",I50)))</formula>
    </cfRule>
    <cfRule type="containsText" dxfId="1868" priority="2098" operator="containsText" text="Not yet due">
      <formula>NOT(ISERROR(SEARCH("Not yet due",I50)))</formula>
    </cfRule>
    <cfRule type="containsText" dxfId="1867" priority="2099" operator="containsText" text="Completed Behind Schedule">
      <formula>NOT(ISERROR(SEARCH("Completed Behind Schedule",I50)))</formula>
    </cfRule>
    <cfRule type="containsText" dxfId="1866" priority="2100" operator="containsText" text="Off Target">
      <formula>NOT(ISERROR(SEARCH("Off Target",I50)))</formula>
    </cfRule>
    <cfRule type="containsText" dxfId="1865" priority="2101" operator="containsText" text="On Track to be Achieved">
      <formula>NOT(ISERROR(SEARCH("On Track to be Achieved",I50)))</formula>
    </cfRule>
    <cfRule type="containsText" dxfId="1864" priority="2102" operator="containsText" text="Fully Achieved">
      <formula>NOT(ISERROR(SEARCH("Fully Achieved",I50)))</formula>
    </cfRule>
    <cfRule type="containsText" dxfId="1863" priority="2103" operator="containsText" text="Not yet due">
      <formula>NOT(ISERROR(SEARCH("Not yet due",I50)))</formula>
    </cfRule>
    <cfRule type="containsText" dxfId="1862" priority="2104" operator="containsText" text="Not Yet Due">
      <formula>NOT(ISERROR(SEARCH("Not Yet Due",I50)))</formula>
    </cfRule>
    <cfRule type="containsText" dxfId="1861" priority="2105" operator="containsText" text="Deferred">
      <formula>NOT(ISERROR(SEARCH("Deferred",I50)))</formula>
    </cfRule>
    <cfRule type="containsText" dxfId="1860" priority="2106" operator="containsText" text="Deleted">
      <formula>NOT(ISERROR(SEARCH("Deleted",I50)))</formula>
    </cfRule>
    <cfRule type="containsText" dxfId="1859" priority="2107" operator="containsText" text="In Danger of Falling Behind Target">
      <formula>NOT(ISERROR(SEARCH("In Danger of Falling Behind Target",I50)))</formula>
    </cfRule>
    <cfRule type="containsText" dxfId="1858" priority="2108" operator="containsText" text="Not yet due">
      <formula>NOT(ISERROR(SEARCH("Not yet due",I50)))</formula>
    </cfRule>
    <cfRule type="containsText" dxfId="1857" priority="2109" operator="containsText" text="Completed Behind Schedule">
      <formula>NOT(ISERROR(SEARCH("Completed Behind Schedule",I50)))</formula>
    </cfRule>
    <cfRule type="containsText" dxfId="1856" priority="2110" operator="containsText" text="Off Target">
      <formula>NOT(ISERROR(SEARCH("Off Target",I50)))</formula>
    </cfRule>
    <cfRule type="containsText" dxfId="1855" priority="2111" operator="containsText" text="In Danger of Falling Behind Target">
      <formula>NOT(ISERROR(SEARCH("In Danger of Falling Behind Target",I50)))</formula>
    </cfRule>
    <cfRule type="containsText" dxfId="1854" priority="2112" operator="containsText" text="On Track to be Achieved">
      <formula>NOT(ISERROR(SEARCH("On Track to be Achieved",I50)))</formula>
    </cfRule>
    <cfRule type="containsText" dxfId="1853" priority="2113" operator="containsText" text="Fully Achieved">
      <formula>NOT(ISERROR(SEARCH("Fully Achieved",I50)))</formula>
    </cfRule>
    <cfRule type="containsText" dxfId="1852" priority="2114" operator="containsText" text="Update not Provided">
      <formula>NOT(ISERROR(SEARCH("Update not Provided",I50)))</formula>
    </cfRule>
    <cfRule type="containsText" dxfId="1851" priority="2115" operator="containsText" text="Not yet due">
      <formula>NOT(ISERROR(SEARCH("Not yet due",I50)))</formula>
    </cfRule>
    <cfRule type="containsText" dxfId="1850" priority="2116" operator="containsText" text="Completed Behind Schedule">
      <formula>NOT(ISERROR(SEARCH("Completed Behind Schedule",I50)))</formula>
    </cfRule>
    <cfRule type="containsText" dxfId="1849" priority="2117" operator="containsText" text="Off Target">
      <formula>NOT(ISERROR(SEARCH("Off Target",I50)))</formula>
    </cfRule>
    <cfRule type="containsText" dxfId="1848" priority="2118" operator="containsText" text="In Danger of Falling Behind Target">
      <formula>NOT(ISERROR(SEARCH("In Danger of Falling Behind Target",I50)))</formula>
    </cfRule>
    <cfRule type="containsText" dxfId="1847" priority="2119" operator="containsText" text="On Track to be Achieved">
      <formula>NOT(ISERROR(SEARCH("On Track to be Achieved",I50)))</formula>
    </cfRule>
    <cfRule type="containsText" dxfId="1846" priority="2120" operator="containsText" text="Fully Achieved">
      <formula>NOT(ISERROR(SEARCH("Fully Achieved",I50)))</formula>
    </cfRule>
    <cfRule type="containsText" dxfId="1845" priority="2121" operator="containsText" text="Fully Achieved">
      <formula>NOT(ISERROR(SEARCH("Fully Achieved",I50)))</formula>
    </cfRule>
    <cfRule type="containsText" dxfId="1844" priority="2122" operator="containsText" text="Fully Achieved">
      <formula>NOT(ISERROR(SEARCH("Fully Achieved",I50)))</formula>
    </cfRule>
    <cfRule type="containsText" dxfId="1843" priority="2123" operator="containsText" text="Deferred">
      <formula>NOT(ISERROR(SEARCH("Deferred",I50)))</formula>
    </cfRule>
    <cfRule type="containsText" dxfId="1842" priority="2124" operator="containsText" text="Deleted">
      <formula>NOT(ISERROR(SEARCH("Deleted",I50)))</formula>
    </cfRule>
    <cfRule type="containsText" dxfId="1841" priority="2125" operator="containsText" text="In Danger of Falling Behind Target">
      <formula>NOT(ISERROR(SEARCH("In Danger of Falling Behind Target",I50)))</formula>
    </cfRule>
    <cfRule type="containsText" dxfId="1840" priority="2126" operator="containsText" text="Not yet due">
      <formula>NOT(ISERROR(SEARCH("Not yet due",I50)))</formula>
    </cfRule>
    <cfRule type="containsText" dxfId="1839" priority="2127" operator="containsText" text="Update not Provided">
      <formula>NOT(ISERROR(SEARCH("Update not Provided",I50)))</formula>
    </cfRule>
  </conditionalFormatting>
  <conditionalFormatting sqref="I50">
    <cfRule type="containsText" dxfId="1838" priority="2056" operator="containsText" text="On track to be achieved">
      <formula>NOT(ISERROR(SEARCH("On track to be achieved",I50)))</formula>
    </cfRule>
    <cfRule type="containsText" dxfId="1837" priority="2057" operator="containsText" text="Deferred">
      <formula>NOT(ISERROR(SEARCH("Deferred",I50)))</formula>
    </cfRule>
    <cfRule type="containsText" dxfId="1836" priority="2058" operator="containsText" text="Deleted">
      <formula>NOT(ISERROR(SEARCH("Deleted",I50)))</formula>
    </cfRule>
    <cfRule type="containsText" dxfId="1835" priority="2059" operator="containsText" text="In Danger of Falling Behind Target">
      <formula>NOT(ISERROR(SEARCH("In Danger of Falling Behind Target",I50)))</formula>
    </cfRule>
    <cfRule type="containsText" dxfId="1834" priority="2060" operator="containsText" text="Not yet due">
      <formula>NOT(ISERROR(SEARCH("Not yet due",I50)))</formula>
    </cfRule>
    <cfRule type="containsText" dxfId="1833" priority="2061" operator="containsText" text="Update not Provided">
      <formula>NOT(ISERROR(SEARCH("Update not Provided",I50)))</formula>
    </cfRule>
    <cfRule type="containsText" dxfId="1832" priority="2062" operator="containsText" text="Not yet due">
      <formula>NOT(ISERROR(SEARCH("Not yet due",I50)))</formula>
    </cfRule>
    <cfRule type="containsText" dxfId="1831" priority="2063" operator="containsText" text="Completed Behind Schedule">
      <formula>NOT(ISERROR(SEARCH("Completed Behind Schedule",I50)))</formula>
    </cfRule>
    <cfRule type="containsText" dxfId="1830" priority="2064" operator="containsText" text="Off Target">
      <formula>NOT(ISERROR(SEARCH("Off Target",I50)))</formula>
    </cfRule>
    <cfRule type="containsText" dxfId="1829" priority="2065" operator="containsText" text="On Track to be Achieved">
      <formula>NOT(ISERROR(SEARCH("On Track to be Achieved",I50)))</formula>
    </cfRule>
    <cfRule type="containsText" dxfId="1828" priority="2066" operator="containsText" text="Fully Achieved">
      <formula>NOT(ISERROR(SEARCH("Fully Achieved",I50)))</formula>
    </cfRule>
    <cfRule type="containsText" dxfId="1827" priority="2067" operator="containsText" text="Not yet due">
      <formula>NOT(ISERROR(SEARCH("Not yet due",I50)))</formula>
    </cfRule>
    <cfRule type="containsText" dxfId="1826" priority="2068" operator="containsText" text="Not Yet Due">
      <formula>NOT(ISERROR(SEARCH("Not Yet Due",I50)))</formula>
    </cfRule>
    <cfRule type="containsText" dxfId="1825" priority="2069" operator="containsText" text="Deferred">
      <formula>NOT(ISERROR(SEARCH("Deferred",I50)))</formula>
    </cfRule>
    <cfRule type="containsText" dxfId="1824" priority="2070" operator="containsText" text="Deleted">
      <formula>NOT(ISERROR(SEARCH("Deleted",I50)))</formula>
    </cfRule>
    <cfRule type="containsText" dxfId="1823" priority="2071" operator="containsText" text="In Danger of Falling Behind Target">
      <formula>NOT(ISERROR(SEARCH("In Danger of Falling Behind Target",I50)))</formula>
    </cfRule>
    <cfRule type="containsText" dxfId="1822" priority="2072" operator="containsText" text="Not yet due">
      <formula>NOT(ISERROR(SEARCH("Not yet due",I50)))</formula>
    </cfRule>
    <cfRule type="containsText" dxfId="1821" priority="2073" operator="containsText" text="Completed Behind Schedule">
      <formula>NOT(ISERROR(SEARCH("Completed Behind Schedule",I50)))</formula>
    </cfRule>
    <cfRule type="containsText" dxfId="1820" priority="2074" operator="containsText" text="Off Target">
      <formula>NOT(ISERROR(SEARCH("Off Target",I50)))</formula>
    </cfRule>
    <cfRule type="containsText" dxfId="1819" priority="2075" operator="containsText" text="In Danger of Falling Behind Target">
      <formula>NOT(ISERROR(SEARCH("In Danger of Falling Behind Target",I50)))</formula>
    </cfRule>
    <cfRule type="containsText" dxfId="1818" priority="2076" operator="containsText" text="On Track to be Achieved">
      <formula>NOT(ISERROR(SEARCH("On Track to be Achieved",I50)))</formula>
    </cfRule>
    <cfRule type="containsText" dxfId="1817" priority="2077" operator="containsText" text="Fully Achieved">
      <formula>NOT(ISERROR(SEARCH("Fully Achieved",I50)))</formula>
    </cfRule>
    <cfRule type="containsText" dxfId="1816" priority="2078" operator="containsText" text="Update not Provided">
      <formula>NOT(ISERROR(SEARCH("Update not Provided",I50)))</formula>
    </cfRule>
    <cfRule type="containsText" dxfId="1815" priority="2079" operator="containsText" text="Not yet due">
      <formula>NOT(ISERROR(SEARCH("Not yet due",I50)))</formula>
    </cfRule>
    <cfRule type="containsText" dxfId="1814" priority="2080" operator="containsText" text="Completed Behind Schedule">
      <formula>NOT(ISERROR(SEARCH("Completed Behind Schedule",I50)))</formula>
    </cfRule>
    <cfRule type="containsText" dxfId="1813" priority="2081" operator="containsText" text="Off Target">
      <formula>NOT(ISERROR(SEARCH("Off Target",I50)))</formula>
    </cfRule>
    <cfRule type="containsText" dxfId="1812" priority="2082" operator="containsText" text="In Danger of Falling Behind Target">
      <formula>NOT(ISERROR(SEARCH("In Danger of Falling Behind Target",I50)))</formula>
    </cfRule>
    <cfRule type="containsText" dxfId="1811" priority="2083" operator="containsText" text="On Track to be Achieved">
      <formula>NOT(ISERROR(SEARCH("On Track to be Achieved",I50)))</formula>
    </cfRule>
    <cfRule type="containsText" dxfId="1810" priority="2084" operator="containsText" text="Fully Achieved">
      <formula>NOT(ISERROR(SEARCH("Fully Achieved",I50)))</formula>
    </cfRule>
    <cfRule type="containsText" dxfId="1809" priority="2085" operator="containsText" text="Fully Achieved">
      <formula>NOT(ISERROR(SEARCH("Fully Achieved",I50)))</formula>
    </cfRule>
    <cfRule type="containsText" dxfId="1808" priority="2086" operator="containsText" text="Fully Achieved">
      <formula>NOT(ISERROR(SEARCH("Fully Achieved",I50)))</formula>
    </cfRule>
    <cfRule type="containsText" dxfId="1807" priority="2087" operator="containsText" text="Deferred">
      <formula>NOT(ISERROR(SEARCH("Deferred",I50)))</formula>
    </cfRule>
    <cfRule type="containsText" dxfId="1806" priority="2088" operator="containsText" text="Deleted">
      <formula>NOT(ISERROR(SEARCH("Deleted",I50)))</formula>
    </cfRule>
    <cfRule type="containsText" dxfId="1805" priority="2089" operator="containsText" text="In Danger of Falling Behind Target">
      <formula>NOT(ISERROR(SEARCH("In Danger of Falling Behind Target",I50)))</formula>
    </cfRule>
    <cfRule type="containsText" dxfId="1804" priority="2090" operator="containsText" text="Not yet due">
      <formula>NOT(ISERROR(SEARCH("Not yet due",I50)))</formula>
    </cfRule>
    <cfRule type="containsText" dxfId="1803" priority="2091" operator="containsText" text="Update not Provided">
      <formula>NOT(ISERROR(SEARCH("Update not Provided",I50)))</formula>
    </cfRule>
  </conditionalFormatting>
  <conditionalFormatting sqref="I51:I60">
    <cfRule type="containsText" dxfId="1802" priority="2020" operator="containsText" text="On track to be achieved">
      <formula>NOT(ISERROR(SEARCH("On track to be achieved",I51)))</formula>
    </cfRule>
    <cfRule type="containsText" dxfId="1801" priority="2021" operator="containsText" text="Deferred">
      <formula>NOT(ISERROR(SEARCH("Deferred",I51)))</formula>
    </cfRule>
    <cfRule type="containsText" dxfId="1800" priority="2022" operator="containsText" text="Deleted">
      <formula>NOT(ISERROR(SEARCH("Deleted",I51)))</formula>
    </cfRule>
    <cfRule type="containsText" dxfId="1799" priority="2023" operator="containsText" text="In Danger of Falling Behind Target">
      <formula>NOT(ISERROR(SEARCH("In Danger of Falling Behind Target",I51)))</formula>
    </cfRule>
    <cfRule type="containsText" dxfId="1798" priority="2024" operator="containsText" text="Not yet due">
      <formula>NOT(ISERROR(SEARCH("Not yet due",I51)))</formula>
    </cfRule>
    <cfRule type="containsText" dxfId="1797" priority="2025" operator="containsText" text="Update not Provided">
      <formula>NOT(ISERROR(SEARCH("Update not Provided",I51)))</formula>
    </cfRule>
    <cfRule type="containsText" dxfId="1796" priority="2026" operator="containsText" text="Not yet due">
      <formula>NOT(ISERROR(SEARCH("Not yet due",I51)))</formula>
    </cfRule>
    <cfRule type="containsText" dxfId="1795" priority="2027" operator="containsText" text="Completed Behind Schedule">
      <formula>NOT(ISERROR(SEARCH("Completed Behind Schedule",I51)))</formula>
    </cfRule>
    <cfRule type="containsText" dxfId="1794" priority="2028" operator="containsText" text="Off Target">
      <formula>NOT(ISERROR(SEARCH("Off Target",I51)))</formula>
    </cfRule>
    <cfRule type="containsText" dxfId="1793" priority="2029" operator="containsText" text="On Track to be Achieved">
      <formula>NOT(ISERROR(SEARCH("On Track to be Achieved",I51)))</formula>
    </cfRule>
    <cfRule type="containsText" dxfId="1792" priority="2030" operator="containsText" text="Fully Achieved">
      <formula>NOT(ISERROR(SEARCH("Fully Achieved",I51)))</formula>
    </cfRule>
    <cfRule type="containsText" dxfId="1791" priority="2031" operator="containsText" text="Not yet due">
      <formula>NOT(ISERROR(SEARCH("Not yet due",I51)))</formula>
    </cfRule>
    <cfRule type="containsText" dxfId="1790" priority="2032" operator="containsText" text="Not Yet Due">
      <formula>NOT(ISERROR(SEARCH("Not Yet Due",I51)))</formula>
    </cfRule>
    <cfRule type="containsText" dxfId="1789" priority="2033" operator="containsText" text="Deferred">
      <formula>NOT(ISERROR(SEARCH("Deferred",I51)))</formula>
    </cfRule>
    <cfRule type="containsText" dxfId="1788" priority="2034" operator="containsText" text="Deleted">
      <formula>NOT(ISERROR(SEARCH("Deleted",I51)))</formula>
    </cfRule>
    <cfRule type="containsText" dxfId="1787" priority="2035" operator="containsText" text="In Danger of Falling Behind Target">
      <formula>NOT(ISERROR(SEARCH("In Danger of Falling Behind Target",I51)))</formula>
    </cfRule>
    <cfRule type="containsText" dxfId="1786" priority="2036" operator="containsText" text="Not yet due">
      <formula>NOT(ISERROR(SEARCH("Not yet due",I51)))</formula>
    </cfRule>
    <cfRule type="containsText" dxfId="1785" priority="2037" operator="containsText" text="Completed Behind Schedule">
      <formula>NOT(ISERROR(SEARCH("Completed Behind Schedule",I51)))</formula>
    </cfRule>
    <cfRule type="containsText" dxfId="1784" priority="2038" operator="containsText" text="Off Target">
      <formula>NOT(ISERROR(SEARCH("Off Target",I51)))</formula>
    </cfRule>
    <cfRule type="containsText" dxfId="1783" priority="2039" operator="containsText" text="In Danger of Falling Behind Target">
      <formula>NOT(ISERROR(SEARCH("In Danger of Falling Behind Target",I51)))</formula>
    </cfRule>
    <cfRule type="containsText" dxfId="1782" priority="2040" operator="containsText" text="On Track to be Achieved">
      <formula>NOT(ISERROR(SEARCH("On Track to be Achieved",I51)))</formula>
    </cfRule>
    <cfRule type="containsText" dxfId="1781" priority="2041" operator="containsText" text="Fully Achieved">
      <formula>NOT(ISERROR(SEARCH("Fully Achieved",I51)))</formula>
    </cfRule>
    <cfRule type="containsText" dxfId="1780" priority="2042" operator="containsText" text="Update not Provided">
      <formula>NOT(ISERROR(SEARCH("Update not Provided",I51)))</formula>
    </cfRule>
    <cfRule type="containsText" dxfId="1779" priority="2043" operator="containsText" text="Not yet due">
      <formula>NOT(ISERROR(SEARCH("Not yet due",I51)))</formula>
    </cfRule>
    <cfRule type="containsText" dxfId="1778" priority="2044" operator="containsText" text="Completed Behind Schedule">
      <formula>NOT(ISERROR(SEARCH("Completed Behind Schedule",I51)))</formula>
    </cfRule>
    <cfRule type="containsText" dxfId="1777" priority="2045" operator="containsText" text="Off Target">
      <formula>NOT(ISERROR(SEARCH("Off Target",I51)))</formula>
    </cfRule>
    <cfRule type="containsText" dxfId="1776" priority="2046" operator="containsText" text="In Danger of Falling Behind Target">
      <formula>NOT(ISERROR(SEARCH("In Danger of Falling Behind Target",I51)))</formula>
    </cfRule>
    <cfRule type="containsText" dxfId="1775" priority="2047" operator="containsText" text="On Track to be Achieved">
      <formula>NOT(ISERROR(SEARCH("On Track to be Achieved",I51)))</formula>
    </cfRule>
    <cfRule type="containsText" dxfId="1774" priority="2048" operator="containsText" text="Fully Achieved">
      <formula>NOT(ISERROR(SEARCH("Fully Achieved",I51)))</formula>
    </cfRule>
    <cfRule type="containsText" dxfId="1773" priority="2049" operator="containsText" text="Fully Achieved">
      <formula>NOT(ISERROR(SEARCH("Fully Achieved",I51)))</formula>
    </cfRule>
    <cfRule type="containsText" dxfId="1772" priority="2050" operator="containsText" text="Fully Achieved">
      <formula>NOT(ISERROR(SEARCH("Fully Achieved",I51)))</formula>
    </cfRule>
    <cfRule type="containsText" dxfId="1771" priority="2051" operator="containsText" text="Deferred">
      <formula>NOT(ISERROR(SEARCH("Deferred",I51)))</formula>
    </cfRule>
    <cfRule type="containsText" dxfId="1770" priority="2052" operator="containsText" text="Deleted">
      <formula>NOT(ISERROR(SEARCH("Deleted",I51)))</formula>
    </cfRule>
    <cfRule type="containsText" dxfId="1769" priority="2053" operator="containsText" text="In Danger of Falling Behind Target">
      <formula>NOT(ISERROR(SEARCH("In Danger of Falling Behind Target",I51)))</formula>
    </cfRule>
    <cfRule type="containsText" dxfId="1768" priority="2054" operator="containsText" text="Not yet due">
      <formula>NOT(ISERROR(SEARCH("Not yet due",I51)))</formula>
    </cfRule>
    <cfRule type="containsText" dxfId="1767" priority="2055" operator="containsText" text="Update not Provided">
      <formula>NOT(ISERROR(SEARCH("Update not Provided",I51)))</formula>
    </cfRule>
  </conditionalFormatting>
  <conditionalFormatting sqref="I62:I68">
    <cfRule type="containsText" dxfId="1766" priority="1984" operator="containsText" text="On track to be achieved">
      <formula>NOT(ISERROR(SEARCH("On track to be achieved",I62)))</formula>
    </cfRule>
    <cfRule type="containsText" dxfId="1765" priority="1985" operator="containsText" text="Deferred">
      <formula>NOT(ISERROR(SEARCH("Deferred",I62)))</formula>
    </cfRule>
    <cfRule type="containsText" dxfId="1764" priority="1986" operator="containsText" text="Deleted">
      <formula>NOT(ISERROR(SEARCH("Deleted",I62)))</formula>
    </cfRule>
    <cfRule type="containsText" dxfId="1763" priority="1987" operator="containsText" text="In Danger of Falling Behind Target">
      <formula>NOT(ISERROR(SEARCH("In Danger of Falling Behind Target",I62)))</formula>
    </cfRule>
    <cfRule type="containsText" dxfId="1762" priority="1988" operator="containsText" text="Not yet due">
      <formula>NOT(ISERROR(SEARCH("Not yet due",I62)))</formula>
    </cfRule>
    <cfRule type="containsText" dxfId="1761" priority="1989" operator="containsText" text="Update not Provided">
      <formula>NOT(ISERROR(SEARCH("Update not Provided",I62)))</formula>
    </cfRule>
    <cfRule type="containsText" dxfId="1760" priority="1990" operator="containsText" text="Not yet due">
      <formula>NOT(ISERROR(SEARCH("Not yet due",I62)))</formula>
    </cfRule>
    <cfRule type="containsText" dxfId="1759" priority="1991" operator="containsText" text="Completed Behind Schedule">
      <formula>NOT(ISERROR(SEARCH("Completed Behind Schedule",I62)))</formula>
    </cfRule>
    <cfRule type="containsText" dxfId="1758" priority="1992" operator="containsText" text="Off Target">
      <formula>NOT(ISERROR(SEARCH("Off Target",I62)))</formula>
    </cfRule>
    <cfRule type="containsText" dxfId="1757" priority="1993" operator="containsText" text="On Track to be Achieved">
      <formula>NOT(ISERROR(SEARCH("On Track to be Achieved",I62)))</formula>
    </cfRule>
    <cfRule type="containsText" dxfId="1756" priority="1994" operator="containsText" text="Fully Achieved">
      <formula>NOT(ISERROR(SEARCH("Fully Achieved",I62)))</formula>
    </cfRule>
    <cfRule type="containsText" dxfId="1755" priority="1995" operator="containsText" text="Not yet due">
      <formula>NOT(ISERROR(SEARCH("Not yet due",I62)))</formula>
    </cfRule>
    <cfRule type="containsText" dxfId="1754" priority="1996" operator="containsText" text="Not Yet Due">
      <formula>NOT(ISERROR(SEARCH("Not Yet Due",I62)))</formula>
    </cfRule>
    <cfRule type="containsText" dxfId="1753" priority="1997" operator="containsText" text="Deferred">
      <formula>NOT(ISERROR(SEARCH("Deferred",I62)))</formula>
    </cfRule>
    <cfRule type="containsText" dxfId="1752" priority="1998" operator="containsText" text="Deleted">
      <formula>NOT(ISERROR(SEARCH("Deleted",I62)))</formula>
    </cfRule>
    <cfRule type="containsText" dxfId="1751" priority="1999" operator="containsText" text="In Danger of Falling Behind Target">
      <formula>NOT(ISERROR(SEARCH("In Danger of Falling Behind Target",I62)))</formula>
    </cfRule>
    <cfRule type="containsText" dxfId="1750" priority="2000" operator="containsText" text="Not yet due">
      <formula>NOT(ISERROR(SEARCH("Not yet due",I62)))</formula>
    </cfRule>
    <cfRule type="containsText" dxfId="1749" priority="2001" operator="containsText" text="Completed Behind Schedule">
      <formula>NOT(ISERROR(SEARCH("Completed Behind Schedule",I62)))</formula>
    </cfRule>
    <cfRule type="containsText" dxfId="1748" priority="2002" operator="containsText" text="Off Target">
      <formula>NOT(ISERROR(SEARCH("Off Target",I62)))</formula>
    </cfRule>
    <cfRule type="containsText" dxfId="1747" priority="2003" operator="containsText" text="In Danger of Falling Behind Target">
      <formula>NOT(ISERROR(SEARCH("In Danger of Falling Behind Target",I62)))</formula>
    </cfRule>
    <cfRule type="containsText" dxfId="1746" priority="2004" operator="containsText" text="On Track to be Achieved">
      <formula>NOT(ISERROR(SEARCH("On Track to be Achieved",I62)))</formula>
    </cfRule>
    <cfRule type="containsText" dxfId="1745" priority="2005" operator="containsText" text="Fully Achieved">
      <formula>NOT(ISERROR(SEARCH("Fully Achieved",I62)))</formula>
    </cfRule>
    <cfRule type="containsText" dxfId="1744" priority="2006" operator="containsText" text="Update not Provided">
      <formula>NOT(ISERROR(SEARCH("Update not Provided",I62)))</formula>
    </cfRule>
    <cfRule type="containsText" dxfId="1743" priority="2007" operator="containsText" text="Not yet due">
      <formula>NOT(ISERROR(SEARCH("Not yet due",I62)))</formula>
    </cfRule>
    <cfRule type="containsText" dxfId="1742" priority="2008" operator="containsText" text="Completed Behind Schedule">
      <formula>NOT(ISERROR(SEARCH("Completed Behind Schedule",I62)))</formula>
    </cfRule>
    <cfRule type="containsText" dxfId="1741" priority="2009" operator="containsText" text="Off Target">
      <formula>NOT(ISERROR(SEARCH("Off Target",I62)))</formula>
    </cfRule>
    <cfRule type="containsText" dxfId="1740" priority="2010" operator="containsText" text="In Danger of Falling Behind Target">
      <formula>NOT(ISERROR(SEARCH("In Danger of Falling Behind Target",I62)))</formula>
    </cfRule>
    <cfRule type="containsText" dxfId="1739" priority="2011" operator="containsText" text="On Track to be Achieved">
      <formula>NOT(ISERROR(SEARCH("On Track to be Achieved",I62)))</formula>
    </cfRule>
    <cfRule type="containsText" dxfId="1738" priority="2012" operator="containsText" text="Fully Achieved">
      <formula>NOT(ISERROR(SEARCH("Fully Achieved",I62)))</formula>
    </cfRule>
    <cfRule type="containsText" dxfId="1737" priority="2013" operator="containsText" text="Fully Achieved">
      <formula>NOT(ISERROR(SEARCH("Fully Achieved",I62)))</formula>
    </cfRule>
    <cfRule type="containsText" dxfId="1736" priority="2014" operator="containsText" text="Fully Achieved">
      <formula>NOT(ISERROR(SEARCH("Fully Achieved",I62)))</formula>
    </cfRule>
    <cfRule type="containsText" dxfId="1735" priority="2015" operator="containsText" text="Deferred">
      <formula>NOT(ISERROR(SEARCH("Deferred",I62)))</formula>
    </cfRule>
    <cfRule type="containsText" dxfId="1734" priority="2016" operator="containsText" text="Deleted">
      <formula>NOT(ISERROR(SEARCH("Deleted",I62)))</formula>
    </cfRule>
    <cfRule type="containsText" dxfId="1733" priority="2017" operator="containsText" text="In Danger of Falling Behind Target">
      <formula>NOT(ISERROR(SEARCH("In Danger of Falling Behind Target",I62)))</formula>
    </cfRule>
    <cfRule type="containsText" dxfId="1732" priority="2018" operator="containsText" text="Not yet due">
      <formula>NOT(ISERROR(SEARCH("Not yet due",I62)))</formula>
    </cfRule>
    <cfRule type="containsText" dxfId="1731" priority="2019" operator="containsText" text="Update not Provided">
      <formula>NOT(ISERROR(SEARCH("Update not Provided",I62)))</formula>
    </cfRule>
  </conditionalFormatting>
  <conditionalFormatting sqref="I69">
    <cfRule type="containsText" dxfId="1730" priority="1948" operator="containsText" text="On track to be achieved">
      <formula>NOT(ISERROR(SEARCH("On track to be achieved",I69)))</formula>
    </cfRule>
    <cfRule type="containsText" dxfId="1729" priority="1949" operator="containsText" text="Deferred">
      <formula>NOT(ISERROR(SEARCH("Deferred",I69)))</formula>
    </cfRule>
    <cfRule type="containsText" dxfId="1728" priority="1950" operator="containsText" text="Deleted">
      <formula>NOT(ISERROR(SEARCH("Deleted",I69)))</formula>
    </cfRule>
    <cfRule type="containsText" dxfId="1727" priority="1951" operator="containsText" text="In Danger of Falling Behind Target">
      <formula>NOT(ISERROR(SEARCH("In Danger of Falling Behind Target",I69)))</formula>
    </cfRule>
    <cfRule type="containsText" dxfId="1726" priority="1952" operator="containsText" text="Not yet due">
      <formula>NOT(ISERROR(SEARCH("Not yet due",I69)))</formula>
    </cfRule>
    <cfRule type="containsText" dxfId="1725" priority="1953" operator="containsText" text="Update not Provided">
      <formula>NOT(ISERROR(SEARCH("Update not Provided",I69)))</formula>
    </cfRule>
    <cfRule type="containsText" dxfId="1724" priority="1954" operator="containsText" text="Not yet due">
      <formula>NOT(ISERROR(SEARCH("Not yet due",I69)))</formula>
    </cfRule>
    <cfRule type="containsText" dxfId="1723" priority="1955" operator="containsText" text="Completed Behind Schedule">
      <formula>NOT(ISERROR(SEARCH("Completed Behind Schedule",I69)))</formula>
    </cfRule>
    <cfRule type="containsText" dxfId="1722" priority="1956" operator="containsText" text="Off Target">
      <formula>NOT(ISERROR(SEARCH("Off Target",I69)))</formula>
    </cfRule>
    <cfRule type="containsText" dxfId="1721" priority="1957" operator="containsText" text="On Track to be Achieved">
      <formula>NOT(ISERROR(SEARCH("On Track to be Achieved",I69)))</formula>
    </cfRule>
    <cfRule type="containsText" dxfId="1720" priority="1958" operator="containsText" text="Fully Achieved">
      <formula>NOT(ISERROR(SEARCH("Fully Achieved",I69)))</formula>
    </cfRule>
    <cfRule type="containsText" dxfId="1719" priority="1959" operator="containsText" text="Not yet due">
      <formula>NOT(ISERROR(SEARCH("Not yet due",I69)))</formula>
    </cfRule>
    <cfRule type="containsText" dxfId="1718" priority="1960" operator="containsText" text="Not Yet Due">
      <formula>NOT(ISERROR(SEARCH("Not Yet Due",I69)))</formula>
    </cfRule>
    <cfRule type="containsText" dxfId="1717" priority="1961" operator="containsText" text="Deferred">
      <formula>NOT(ISERROR(SEARCH("Deferred",I69)))</formula>
    </cfRule>
    <cfRule type="containsText" dxfId="1716" priority="1962" operator="containsText" text="Deleted">
      <formula>NOT(ISERROR(SEARCH("Deleted",I69)))</formula>
    </cfRule>
    <cfRule type="containsText" dxfId="1715" priority="1963" operator="containsText" text="In Danger of Falling Behind Target">
      <formula>NOT(ISERROR(SEARCH("In Danger of Falling Behind Target",I69)))</formula>
    </cfRule>
    <cfRule type="containsText" dxfId="1714" priority="1964" operator="containsText" text="Not yet due">
      <formula>NOT(ISERROR(SEARCH("Not yet due",I69)))</formula>
    </cfRule>
    <cfRule type="containsText" dxfId="1713" priority="1965" operator="containsText" text="Completed Behind Schedule">
      <formula>NOT(ISERROR(SEARCH("Completed Behind Schedule",I69)))</formula>
    </cfRule>
    <cfRule type="containsText" dxfId="1712" priority="1966" operator="containsText" text="Off Target">
      <formula>NOT(ISERROR(SEARCH("Off Target",I69)))</formula>
    </cfRule>
    <cfRule type="containsText" dxfId="1711" priority="1967" operator="containsText" text="In Danger of Falling Behind Target">
      <formula>NOT(ISERROR(SEARCH("In Danger of Falling Behind Target",I69)))</formula>
    </cfRule>
    <cfRule type="containsText" dxfId="1710" priority="1968" operator="containsText" text="On Track to be Achieved">
      <formula>NOT(ISERROR(SEARCH("On Track to be Achieved",I69)))</formula>
    </cfRule>
    <cfRule type="containsText" dxfId="1709" priority="1969" operator="containsText" text="Fully Achieved">
      <formula>NOT(ISERROR(SEARCH("Fully Achieved",I69)))</formula>
    </cfRule>
    <cfRule type="containsText" dxfId="1708" priority="1970" operator="containsText" text="Update not Provided">
      <formula>NOT(ISERROR(SEARCH("Update not Provided",I69)))</formula>
    </cfRule>
    <cfRule type="containsText" dxfId="1707" priority="1971" operator="containsText" text="Not yet due">
      <formula>NOT(ISERROR(SEARCH("Not yet due",I69)))</formula>
    </cfRule>
    <cfRule type="containsText" dxfId="1706" priority="1972" operator="containsText" text="Completed Behind Schedule">
      <formula>NOT(ISERROR(SEARCH("Completed Behind Schedule",I69)))</formula>
    </cfRule>
    <cfRule type="containsText" dxfId="1705" priority="1973" operator="containsText" text="Off Target">
      <formula>NOT(ISERROR(SEARCH("Off Target",I69)))</formula>
    </cfRule>
    <cfRule type="containsText" dxfId="1704" priority="1974" operator="containsText" text="In Danger of Falling Behind Target">
      <formula>NOT(ISERROR(SEARCH("In Danger of Falling Behind Target",I69)))</formula>
    </cfRule>
    <cfRule type="containsText" dxfId="1703" priority="1975" operator="containsText" text="On Track to be Achieved">
      <formula>NOT(ISERROR(SEARCH("On Track to be Achieved",I69)))</formula>
    </cfRule>
    <cfRule type="containsText" dxfId="1702" priority="1976" operator="containsText" text="Fully Achieved">
      <formula>NOT(ISERROR(SEARCH("Fully Achieved",I69)))</formula>
    </cfRule>
    <cfRule type="containsText" dxfId="1701" priority="1977" operator="containsText" text="Fully Achieved">
      <formula>NOT(ISERROR(SEARCH("Fully Achieved",I69)))</formula>
    </cfRule>
    <cfRule type="containsText" dxfId="1700" priority="1978" operator="containsText" text="Fully Achieved">
      <formula>NOT(ISERROR(SEARCH("Fully Achieved",I69)))</formula>
    </cfRule>
    <cfRule type="containsText" dxfId="1699" priority="1979" operator="containsText" text="Deferred">
      <formula>NOT(ISERROR(SEARCH("Deferred",I69)))</formula>
    </cfRule>
    <cfRule type="containsText" dxfId="1698" priority="1980" operator="containsText" text="Deleted">
      <formula>NOT(ISERROR(SEARCH("Deleted",I69)))</formula>
    </cfRule>
    <cfRule type="containsText" dxfId="1697" priority="1981" operator="containsText" text="In Danger of Falling Behind Target">
      <formula>NOT(ISERROR(SEARCH("In Danger of Falling Behind Target",I69)))</formula>
    </cfRule>
    <cfRule type="containsText" dxfId="1696" priority="1982" operator="containsText" text="Not yet due">
      <formula>NOT(ISERROR(SEARCH("Not yet due",I69)))</formula>
    </cfRule>
    <cfRule type="containsText" dxfId="1695" priority="1983" operator="containsText" text="Update not Provided">
      <formula>NOT(ISERROR(SEARCH("Update not Provided",I69)))</formula>
    </cfRule>
  </conditionalFormatting>
  <conditionalFormatting sqref="I69">
    <cfRule type="containsText" dxfId="1694" priority="1912" operator="containsText" text="On track to be achieved">
      <formula>NOT(ISERROR(SEARCH("On track to be achieved",I69)))</formula>
    </cfRule>
    <cfRule type="containsText" dxfId="1693" priority="1913" operator="containsText" text="Deferred">
      <formula>NOT(ISERROR(SEARCH("Deferred",I69)))</formula>
    </cfRule>
    <cfRule type="containsText" dxfId="1692" priority="1914" operator="containsText" text="Deleted">
      <formula>NOT(ISERROR(SEARCH("Deleted",I69)))</formula>
    </cfRule>
    <cfRule type="containsText" dxfId="1691" priority="1915" operator="containsText" text="In Danger of Falling Behind Target">
      <formula>NOT(ISERROR(SEARCH("In Danger of Falling Behind Target",I69)))</formula>
    </cfRule>
    <cfRule type="containsText" dxfId="1690" priority="1916" operator="containsText" text="Not yet due">
      <formula>NOT(ISERROR(SEARCH("Not yet due",I69)))</formula>
    </cfRule>
    <cfRule type="containsText" dxfId="1689" priority="1917" operator="containsText" text="Update not Provided">
      <formula>NOT(ISERROR(SEARCH("Update not Provided",I69)))</formula>
    </cfRule>
    <cfRule type="containsText" dxfId="1688" priority="1918" operator="containsText" text="Not yet due">
      <formula>NOT(ISERROR(SEARCH("Not yet due",I69)))</formula>
    </cfRule>
    <cfRule type="containsText" dxfId="1687" priority="1919" operator="containsText" text="Completed Behind Schedule">
      <formula>NOT(ISERROR(SEARCH("Completed Behind Schedule",I69)))</formula>
    </cfRule>
    <cfRule type="containsText" dxfId="1686" priority="1920" operator="containsText" text="Off Target">
      <formula>NOT(ISERROR(SEARCH("Off Target",I69)))</formula>
    </cfRule>
    <cfRule type="containsText" dxfId="1685" priority="1921" operator="containsText" text="On Track to be Achieved">
      <formula>NOT(ISERROR(SEARCH("On Track to be Achieved",I69)))</formula>
    </cfRule>
    <cfRule type="containsText" dxfId="1684" priority="1922" operator="containsText" text="Fully Achieved">
      <formula>NOT(ISERROR(SEARCH("Fully Achieved",I69)))</formula>
    </cfRule>
    <cfRule type="containsText" dxfId="1683" priority="1923" operator="containsText" text="Not yet due">
      <formula>NOT(ISERROR(SEARCH("Not yet due",I69)))</formula>
    </cfRule>
    <cfRule type="containsText" dxfId="1682" priority="1924" operator="containsText" text="Not Yet Due">
      <formula>NOT(ISERROR(SEARCH("Not Yet Due",I69)))</formula>
    </cfRule>
    <cfRule type="containsText" dxfId="1681" priority="1925" operator="containsText" text="Deferred">
      <formula>NOT(ISERROR(SEARCH("Deferred",I69)))</formula>
    </cfRule>
    <cfRule type="containsText" dxfId="1680" priority="1926" operator="containsText" text="Deleted">
      <formula>NOT(ISERROR(SEARCH("Deleted",I69)))</formula>
    </cfRule>
    <cfRule type="containsText" dxfId="1679" priority="1927" operator="containsText" text="In Danger of Falling Behind Target">
      <formula>NOT(ISERROR(SEARCH("In Danger of Falling Behind Target",I69)))</formula>
    </cfRule>
    <cfRule type="containsText" dxfId="1678" priority="1928" operator="containsText" text="Not yet due">
      <formula>NOT(ISERROR(SEARCH("Not yet due",I69)))</formula>
    </cfRule>
    <cfRule type="containsText" dxfId="1677" priority="1929" operator="containsText" text="Completed Behind Schedule">
      <formula>NOT(ISERROR(SEARCH("Completed Behind Schedule",I69)))</formula>
    </cfRule>
    <cfRule type="containsText" dxfId="1676" priority="1930" operator="containsText" text="Off Target">
      <formula>NOT(ISERROR(SEARCH("Off Target",I69)))</formula>
    </cfRule>
    <cfRule type="containsText" dxfId="1675" priority="1931" operator="containsText" text="In Danger of Falling Behind Target">
      <formula>NOT(ISERROR(SEARCH("In Danger of Falling Behind Target",I69)))</formula>
    </cfRule>
    <cfRule type="containsText" dxfId="1674" priority="1932" operator="containsText" text="On Track to be Achieved">
      <formula>NOT(ISERROR(SEARCH("On Track to be Achieved",I69)))</formula>
    </cfRule>
    <cfRule type="containsText" dxfId="1673" priority="1933" operator="containsText" text="Fully Achieved">
      <formula>NOT(ISERROR(SEARCH("Fully Achieved",I69)))</formula>
    </cfRule>
    <cfRule type="containsText" dxfId="1672" priority="1934" operator="containsText" text="Update not Provided">
      <formula>NOT(ISERROR(SEARCH("Update not Provided",I69)))</formula>
    </cfRule>
    <cfRule type="containsText" dxfId="1671" priority="1935" operator="containsText" text="Not yet due">
      <formula>NOT(ISERROR(SEARCH("Not yet due",I69)))</formula>
    </cfRule>
    <cfRule type="containsText" dxfId="1670" priority="1936" operator="containsText" text="Completed Behind Schedule">
      <formula>NOT(ISERROR(SEARCH("Completed Behind Schedule",I69)))</formula>
    </cfRule>
    <cfRule type="containsText" dxfId="1669" priority="1937" operator="containsText" text="Off Target">
      <formula>NOT(ISERROR(SEARCH("Off Target",I69)))</formula>
    </cfRule>
    <cfRule type="containsText" dxfId="1668" priority="1938" operator="containsText" text="In Danger of Falling Behind Target">
      <formula>NOT(ISERROR(SEARCH("In Danger of Falling Behind Target",I69)))</formula>
    </cfRule>
    <cfRule type="containsText" dxfId="1667" priority="1939" operator="containsText" text="On Track to be Achieved">
      <formula>NOT(ISERROR(SEARCH("On Track to be Achieved",I69)))</formula>
    </cfRule>
    <cfRule type="containsText" dxfId="1666" priority="1940" operator="containsText" text="Fully Achieved">
      <formula>NOT(ISERROR(SEARCH("Fully Achieved",I69)))</formula>
    </cfRule>
    <cfRule type="containsText" dxfId="1665" priority="1941" operator="containsText" text="Fully Achieved">
      <formula>NOT(ISERROR(SEARCH("Fully Achieved",I69)))</formula>
    </cfRule>
    <cfRule type="containsText" dxfId="1664" priority="1942" operator="containsText" text="Fully Achieved">
      <formula>NOT(ISERROR(SEARCH("Fully Achieved",I69)))</formula>
    </cfRule>
    <cfRule type="containsText" dxfId="1663" priority="1943" operator="containsText" text="Deferred">
      <formula>NOT(ISERROR(SEARCH("Deferred",I69)))</formula>
    </cfRule>
    <cfRule type="containsText" dxfId="1662" priority="1944" operator="containsText" text="Deleted">
      <formula>NOT(ISERROR(SEARCH("Deleted",I69)))</formula>
    </cfRule>
    <cfRule type="containsText" dxfId="1661" priority="1945" operator="containsText" text="In Danger of Falling Behind Target">
      <formula>NOT(ISERROR(SEARCH("In Danger of Falling Behind Target",I69)))</formula>
    </cfRule>
    <cfRule type="containsText" dxfId="1660" priority="1946" operator="containsText" text="Not yet due">
      <formula>NOT(ISERROR(SEARCH("Not yet due",I69)))</formula>
    </cfRule>
    <cfRule type="containsText" dxfId="1659" priority="1947" operator="containsText" text="Update not Provided">
      <formula>NOT(ISERROR(SEARCH("Update not Provided",I69)))</formula>
    </cfRule>
  </conditionalFormatting>
  <conditionalFormatting sqref="I69">
    <cfRule type="containsText" dxfId="1658" priority="1876" operator="containsText" text="On track to be achieved">
      <formula>NOT(ISERROR(SEARCH("On track to be achieved",I69)))</formula>
    </cfRule>
    <cfRule type="containsText" dxfId="1657" priority="1877" operator="containsText" text="Deferred">
      <formula>NOT(ISERROR(SEARCH("Deferred",I69)))</formula>
    </cfRule>
    <cfRule type="containsText" dxfId="1656" priority="1878" operator="containsText" text="Deleted">
      <formula>NOT(ISERROR(SEARCH("Deleted",I69)))</formula>
    </cfRule>
    <cfRule type="containsText" dxfId="1655" priority="1879" operator="containsText" text="In Danger of Falling Behind Target">
      <formula>NOT(ISERROR(SEARCH("In Danger of Falling Behind Target",I69)))</formula>
    </cfRule>
    <cfRule type="containsText" dxfId="1654" priority="1880" operator="containsText" text="Not yet due">
      <formula>NOT(ISERROR(SEARCH("Not yet due",I69)))</formula>
    </cfRule>
    <cfRule type="containsText" dxfId="1653" priority="1881" operator="containsText" text="Update not Provided">
      <formula>NOT(ISERROR(SEARCH("Update not Provided",I69)))</formula>
    </cfRule>
    <cfRule type="containsText" dxfId="1652" priority="1882" operator="containsText" text="Not yet due">
      <formula>NOT(ISERROR(SEARCH("Not yet due",I69)))</formula>
    </cfRule>
    <cfRule type="containsText" dxfId="1651" priority="1883" operator="containsText" text="Completed Behind Schedule">
      <formula>NOT(ISERROR(SEARCH("Completed Behind Schedule",I69)))</formula>
    </cfRule>
    <cfRule type="containsText" dxfId="1650" priority="1884" operator="containsText" text="Off Target">
      <formula>NOT(ISERROR(SEARCH("Off Target",I69)))</formula>
    </cfRule>
    <cfRule type="containsText" dxfId="1649" priority="1885" operator="containsText" text="On Track to be Achieved">
      <formula>NOT(ISERROR(SEARCH("On Track to be Achieved",I69)))</formula>
    </cfRule>
    <cfRule type="containsText" dxfId="1648" priority="1886" operator="containsText" text="Fully Achieved">
      <formula>NOT(ISERROR(SEARCH("Fully Achieved",I69)))</formula>
    </cfRule>
    <cfRule type="containsText" dxfId="1647" priority="1887" operator="containsText" text="Not yet due">
      <formula>NOT(ISERROR(SEARCH("Not yet due",I69)))</formula>
    </cfRule>
    <cfRule type="containsText" dxfId="1646" priority="1888" operator="containsText" text="Not Yet Due">
      <formula>NOT(ISERROR(SEARCH("Not Yet Due",I69)))</formula>
    </cfRule>
    <cfRule type="containsText" dxfId="1645" priority="1889" operator="containsText" text="Deferred">
      <formula>NOT(ISERROR(SEARCH("Deferred",I69)))</formula>
    </cfRule>
    <cfRule type="containsText" dxfId="1644" priority="1890" operator="containsText" text="Deleted">
      <formula>NOT(ISERROR(SEARCH("Deleted",I69)))</formula>
    </cfRule>
    <cfRule type="containsText" dxfId="1643" priority="1891" operator="containsText" text="In Danger of Falling Behind Target">
      <formula>NOT(ISERROR(SEARCH("In Danger of Falling Behind Target",I69)))</formula>
    </cfRule>
    <cfRule type="containsText" dxfId="1642" priority="1892" operator="containsText" text="Not yet due">
      <formula>NOT(ISERROR(SEARCH("Not yet due",I69)))</formula>
    </cfRule>
    <cfRule type="containsText" dxfId="1641" priority="1893" operator="containsText" text="Completed Behind Schedule">
      <formula>NOT(ISERROR(SEARCH("Completed Behind Schedule",I69)))</formula>
    </cfRule>
    <cfRule type="containsText" dxfId="1640" priority="1894" operator="containsText" text="Off Target">
      <formula>NOT(ISERROR(SEARCH("Off Target",I69)))</formula>
    </cfRule>
    <cfRule type="containsText" dxfId="1639" priority="1895" operator="containsText" text="In Danger of Falling Behind Target">
      <formula>NOT(ISERROR(SEARCH("In Danger of Falling Behind Target",I69)))</formula>
    </cfRule>
    <cfRule type="containsText" dxfId="1638" priority="1896" operator="containsText" text="On Track to be Achieved">
      <formula>NOT(ISERROR(SEARCH("On Track to be Achieved",I69)))</formula>
    </cfRule>
    <cfRule type="containsText" dxfId="1637" priority="1897" operator="containsText" text="Fully Achieved">
      <formula>NOT(ISERROR(SEARCH("Fully Achieved",I69)))</formula>
    </cfRule>
    <cfRule type="containsText" dxfId="1636" priority="1898" operator="containsText" text="Update not Provided">
      <formula>NOT(ISERROR(SEARCH("Update not Provided",I69)))</formula>
    </cfRule>
    <cfRule type="containsText" dxfId="1635" priority="1899" operator="containsText" text="Not yet due">
      <formula>NOT(ISERROR(SEARCH("Not yet due",I69)))</formula>
    </cfRule>
    <cfRule type="containsText" dxfId="1634" priority="1900" operator="containsText" text="Completed Behind Schedule">
      <formula>NOT(ISERROR(SEARCH("Completed Behind Schedule",I69)))</formula>
    </cfRule>
    <cfRule type="containsText" dxfId="1633" priority="1901" operator="containsText" text="Off Target">
      <formula>NOT(ISERROR(SEARCH("Off Target",I69)))</formula>
    </cfRule>
    <cfRule type="containsText" dxfId="1632" priority="1902" operator="containsText" text="In Danger of Falling Behind Target">
      <formula>NOT(ISERROR(SEARCH("In Danger of Falling Behind Target",I69)))</formula>
    </cfRule>
    <cfRule type="containsText" dxfId="1631" priority="1903" operator="containsText" text="On Track to be Achieved">
      <formula>NOT(ISERROR(SEARCH("On Track to be Achieved",I69)))</formula>
    </cfRule>
    <cfRule type="containsText" dxfId="1630" priority="1904" operator="containsText" text="Fully Achieved">
      <formula>NOT(ISERROR(SEARCH("Fully Achieved",I69)))</formula>
    </cfRule>
    <cfRule type="containsText" dxfId="1629" priority="1905" operator="containsText" text="Fully Achieved">
      <formula>NOT(ISERROR(SEARCH("Fully Achieved",I69)))</formula>
    </cfRule>
    <cfRule type="containsText" dxfId="1628" priority="1906" operator="containsText" text="Fully Achieved">
      <formula>NOT(ISERROR(SEARCH("Fully Achieved",I69)))</formula>
    </cfRule>
    <cfRule type="containsText" dxfId="1627" priority="1907" operator="containsText" text="Deferred">
      <formula>NOT(ISERROR(SEARCH("Deferred",I69)))</formula>
    </cfRule>
    <cfRule type="containsText" dxfId="1626" priority="1908" operator="containsText" text="Deleted">
      <formula>NOT(ISERROR(SEARCH("Deleted",I69)))</formula>
    </cfRule>
    <cfRule type="containsText" dxfId="1625" priority="1909" operator="containsText" text="In Danger of Falling Behind Target">
      <formula>NOT(ISERROR(SEARCH("In Danger of Falling Behind Target",I69)))</formula>
    </cfRule>
    <cfRule type="containsText" dxfId="1624" priority="1910" operator="containsText" text="Not yet due">
      <formula>NOT(ISERROR(SEARCH("Not yet due",I69)))</formula>
    </cfRule>
    <cfRule type="containsText" dxfId="1623" priority="1911" operator="containsText" text="Update not Provided">
      <formula>NOT(ISERROR(SEARCH("Update not Provided",I69)))</formula>
    </cfRule>
  </conditionalFormatting>
  <conditionalFormatting sqref="I69">
    <cfRule type="containsText" dxfId="1622" priority="1840" operator="containsText" text="On track to be achieved">
      <formula>NOT(ISERROR(SEARCH("On track to be achieved",I69)))</formula>
    </cfRule>
    <cfRule type="containsText" dxfId="1621" priority="1841" operator="containsText" text="Deferred">
      <formula>NOT(ISERROR(SEARCH("Deferred",I69)))</formula>
    </cfRule>
    <cfRule type="containsText" dxfId="1620" priority="1842" operator="containsText" text="Deleted">
      <formula>NOT(ISERROR(SEARCH("Deleted",I69)))</formula>
    </cfRule>
    <cfRule type="containsText" dxfId="1619" priority="1843" operator="containsText" text="In Danger of Falling Behind Target">
      <formula>NOT(ISERROR(SEARCH("In Danger of Falling Behind Target",I69)))</formula>
    </cfRule>
    <cfRule type="containsText" dxfId="1618" priority="1844" operator="containsText" text="Not yet due">
      <formula>NOT(ISERROR(SEARCH("Not yet due",I69)))</formula>
    </cfRule>
    <cfRule type="containsText" dxfId="1617" priority="1845" operator="containsText" text="Update not Provided">
      <formula>NOT(ISERROR(SEARCH("Update not Provided",I69)))</formula>
    </cfRule>
    <cfRule type="containsText" dxfId="1616" priority="1846" operator="containsText" text="Not yet due">
      <formula>NOT(ISERROR(SEARCH("Not yet due",I69)))</formula>
    </cfRule>
    <cfRule type="containsText" dxfId="1615" priority="1847" operator="containsText" text="Completed Behind Schedule">
      <formula>NOT(ISERROR(SEARCH("Completed Behind Schedule",I69)))</formula>
    </cfRule>
    <cfRule type="containsText" dxfId="1614" priority="1848" operator="containsText" text="Off Target">
      <formula>NOT(ISERROR(SEARCH("Off Target",I69)))</formula>
    </cfRule>
    <cfRule type="containsText" dxfId="1613" priority="1849" operator="containsText" text="On Track to be Achieved">
      <formula>NOT(ISERROR(SEARCH("On Track to be Achieved",I69)))</formula>
    </cfRule>
    <cfRule type="containsText" dxfId="1612" priority="1850" operator="containsText" text="Fully Achieved">
      <formula>NOT(ISERROR(SEARCH("Fully Achieved",I69)))</formula>
    </cfRule>
    <cfRule type="containsText" dxfId="1611" priority="1851" operator="containsText" text="Not yet due">
      <formula>NOT(ISERROR(SEARCH("Not yet due",I69)))</formula>
    </cfRule>
    <cfRule type="containsText" dxfId="1610" priority="1852" operator="containsText" text="Not Yet Due">
      <formula>NOT(ISERROR(SEARCH("Not Yet Due",I69)))</formula>
    </cfRule>
    <cfRule type="containsText" dxfId="1609" priority="1853" operator="containsText" text="Deferred">
      <formula>NOT(ISERROR(SEARCH("Deferred",I69)))</formula>
    </cfRule>
    <cfRule type="containsText" dxfId="1608" priority="1854" operator="containsText" text="Deleted">
      <formula>NOT(ISERROR(SEARCH("Deleted",I69)))</formula>
    </cfRule>
    <cfRule type="containsText" dxfId="1607" priority="1855" operator="containsText" text="In Danger of Falling Behind Target">
      <formula>NOT(ISERROR(SEARCH("In Danger of Falling Behind Target",I69)))</formula>
    </cfRule>
    <cfRule type="containsText" dxfId="1606" priority="1856" operator="containsText" text="Not yet due">
      <formula>NOT(ISERROR(SEARCH("Not yet due",I69)))</formula>
    </cfRule>
    <cfRule type="containsText" dxfId="1605" priority="1857" operator="containsText" text="Completed Behind Schedule">
      <formula>NOT(ISERROR(SEARCH("Completed Behind Schedule",I69)))</formula>
    </cfRule>
    <cfRule type="containsText" dxfId="1604" priority="1858" operator="containsText" text="Off Target">
      <formula>NOT(ISERROR(SEARCH("Off Target",I69)))</formula>
    </cfRule>
    <cfRule type="containsText" dxfId="1603" priority="1859" operator="containsText" text="In Danger of Falling Behind Target">
      <formula>NOT(ISERROR(SEARCH("In Danger of Falling Behind Target",I69)))</formula>
    </cfRule>
    <cfRule type="containsText" dxfId="1602" priority="1860" operator="containsText" text="On Track to be Achieved">
      <formula>NOT(ISERROR(SEARCH("On Track to be Achieved",I69)))</formula>
    </cfRule>
    <cfRule type="containsText" dxfId="1601" priority="1861" operator="containsText" text="Fully Achieved">
      <formula>NOT(ISERROR(SEARCH("Fully Achieved",I69)))</formula>
    </cfRule>
    <cfRule type="containsText" dxfId="1600" priority="1862" operator="containsText" text="Update not Provided">
      <formula>NOT(ISERROR(SEARCH("Update not Provided",I69)))</formula>
    </cfRule>
    <cfRule type="containsText" dxfId="1599" priority="1863" operator="containsText" text="Not yet due">
      <formula>NOT(ISERROR(SEARCH("Not yet due",I69)))</formula>
    </cfRule>
    <cfRule type="containsText" dxfId="1598" priority="1864" operator="containsText" text="Completed Behind Schedule">
      <formula>NOT(ISERROR(SEARCH("Completed Behind Schedule",I69)))</formula>
    </cfRule>
    <cfRule type="containsText" dxfId="1597" priority="1865" operator="containsText" text="Off Target">
      <formula>NOT(ISERROR(SEARCH("Off Target",I69)))</formula>
    </cfRule>
    <cfRule type="containsText" dxfId="1596" priority="1866" operator="containsText" text="In Danger of Falling Behind Target">
      <formula>NOT(ISERROR(SEARCH("In Danger of Falling Behind Target",I69)))</formula>
    </cfRule>
    <cfRule type="containsText" dxfId="1595" priority="1867" operator="containsText" text="On Track to be Achieved">
      <formula>NOT(ISERROR(SEARCH("On Track to be Achieved",I69)))</formula>
    </cfRule>
    <cfRule type="containsText" dxfId="1594" priority="1868" operator="containsText" text="Fully Achieved">
      <formula>NOT(ISERROR(SEARCH("Fully Achieved",I69)))</formula>
    </cfRule>
    <cfRule type="containsText" dxfId="1593" priority="1869" operator="containsText" text="Fully Achieved">
      <formula>NOT(ISERROR(SEARCH("Fully Achieved",I69)))</formula>
    </cfRule>
    <cfRule type="containsText" dxfId="1592" priority="1870" operator="containsText" text="Fully Achieved">
      <formula>NOT(ISERROR(SEARCH("Fully Achieved",I69)))</formula>
    </cfRule>
    <cfRule type="containsText" dxfId="1591" priority="1871" operator="containsText" text="Deferred">
      <formula>NOT(ISERROR(SEARCH("Deferred",I69)))</formula>
    </cfRule>
    <cfRule type="containsText" dxfId="1590" priority="1872" operator="containsText" text="Deleted">
      <formula>NOT(ISERROR(SEARCH("Deleted",I69)))</formula>
    </cfRule>
    <cfRule type="containsText" dxfId="1589" priority="1873" operator="containsText" text="In Danger of Falling Behind Target">
      <formula>NOT(ISERROR(SEARCH("In Danger of Falling Behind Target",I69)))</formula>
    </cfRule>
    <cfRule type="containsText" dxfId="1588" priority="1874" operator="containsText" text="Not yet due">
      <formula>NOT(ISERROR(SEARCH("Not yet due",I69)))</formula>
    </cfRule>
    <cfRule type="containsText" dxfId="1587" priority="1875" operator="containsText" text="Update not Provided">
      <formula>NOT(ISERROR(SEARCH("Update not Provided",I69)))</formula>
    </cfRule>
  </conditionalFormatting>
  <conditionalFormatting sqref="I70">
    <cfRule type="containsText" dxfId="1586" priority="1804" operator="containsText" text="On track to be achieved">
      <formula>NOT(ISERROR(SEARCH("On track to be achieved",I70)))</formula>
    </cfRule>
    <cfRule type="containsText" dxfId="1585" priority="1805" operator="containsText" text="Deferred">
      <formula>NOT(ISERROR(SEARCH("Deferred",I70)))</formula>
    </cfRule>
    <cfRule type="containsText" dxfId="1584" priority="1806" operator="containsText" text="Deleted">
      <formula>NOT(ISERROR(SEARCH("Deleted",I70)))</formula>
    </cfRule>
    <cfRule type="containsText" dxfId="1583" priority="1807" operator="containsText" text="In Danger of Falling Behind Target">
      <formula>NOT(ISERROR(SEARCH("In Danger of Falling Behind Target",I70)))</formula>
    </cfRule>
    <cfRule type="containsText" dxfId="1582" priority="1808" operator="containsText" text="Not yet due">
      <formula>NOT(ISERROR(SEARCH("Not yet due",I70)))</formula>
    </cfRule>
    <cfRule type="containsText" dxfId="1581" priority="1809" operator="containsText" text="Update not Provided">
      <formula>NOT(ISERROR(SEARCH("Update not Provided",I70)))</formula>
    </cfRule>
    <cfRule type="containsText" dxfId="1580" priority="1810" operator="containsText" text="Not yet due">
      <formula>NOT(ISERROR(SEARCH("Not yet due",I70)))</formula>
    </cfRule>
    <cfRule type="containsText" dxfId="1579" priority="1811" operator="containsText" text="Completed Behind Schedule">
      <formula>NOT(ISERROR(SEARCH("Completed Behind Schedule",I70)))</formula>
    </cfRule>
    <cfRule type="containsText" dxfId="1578" priority="1812" operator="containsText" text="Off Target">
      <formula>NOT(ISERROR(SEARCH("Off Target",I70)))</formula>
    </cfRule>
    <cfRule type="containsText" dxfId="1577" priority="1813" operator="containsText" text="On Track to be Achieved">
      <formula>NOT(ISERROR(SEARCH("On Track to be Achieved",I70)))</formula>
    </cfRule>
    <cfRule type="containsText" dxfId="1576" priority="1814" operator="containsText" text="Fully Achieved">
      <formula>NOT(ISERROR(SEARCH("Fully Achieved",I70)))</formula>
    </cfRule>
    <cfRule type="containsText" dxfId="1575" priority="1815" operator="containsText" text="Not yet due">
      <formula>NOT(ISERROR(SEARCH("Not yet due",I70)))</formula>
    </cfRule>
    <cfRule type="containsText" dxfId="1574" priority="1816" operator="containsText" text="Not Yet Due">
      <formula>NOT(ISERROR(SEARCH("Not Yet Due",I70)))</formula>
    </cfRule>
    <cfRule type="containsText" dxfId="1573" priority="1817" operator="containsText" text="Deferred">
      <formula>NOT(ISERROR(SEARCH("Deferred",I70)))</formula>
    </cfRule>
    <cfRule type="containsText" dxfId="1572" priority="1818" operator="containsText" text="Deleted">
      <formula>NOT(ISERROR(SEARCH("Deleted",I70)))</formula>
    </cfRule>
    <cfRule type="containsText" dxfId="1571" priority="1819" operator="containsText" text="In Danger of Falling Behind Target">
      <formula>NOT(ISERROR(SEARCH("In Danger of Falling Behind Target",I70)))</formula>
    </cfRule>
    <cfRule type="containsText" dxfId="1570" priority="1820" operator="containsText" text="Not yet due">
      <formula>NOT(ISERROR(SEARCH("Not yet due",I70)))</formula>
    </cfRule>
    <cfRule type="containsText" dxfId="1569" priority="1821" operator="containsText" text="Completed Behind Schedule">
      <formula>NOT(ISERROR(SEARCH("Completed Behind Schedule",I70)))</formula>
    </cfRule>
    <cfRule type="containsText" dxfId="1568" priority="1822" operator="containsText" text="Off Target">
      <formula>NOT(ISERROR(SEARCH("Off Target",I70)))</formula>
    </cfRule>
    <cfRule type="containsText" dxfId="1567" priority="1823" operator="containsText" text="In Danger of Falling Behind Target">
      <formula>NOT(ISERROR(SEARCH("In Danger of Falling Behind Target",I70)))</formula>
    </cfRule>
    <cfRule type="containsText" dxfId="1566" priority="1824" operator="containsText" text="On Track to be Achieved">
      <formula>NOT(ISERROR(SEARCH("On Track to be Achieved",I70)))</formula>
    </cfRule>
    <cfRule type="containsText" dxfId="1565" priority="1825" operator="containsText" text="Fully Achieved">
      <formula>NOT(ISERROR(SEARCH("Fully Achieved",I70)))</formula>
    </cfRule>
    <cfRule type="containsText" dxfId="1564" priority="1826" operator="containsText" text="Update not Provided">
      <formula>NOT(ISERROR(SEARCH("Update not Provided",I70)))</formula>
    </cfRule>
    <cfRule type="containsText" dxfId="1563" priority="1827" operator="containsText" text="Not yet due">
      <formula>NOT(ISERROR(SEARCH("Not yet due",I70)))</formula>
    </cfRule>
    <cfRule type="containsText" dxfId="1562" priority="1828" operator="containsText" text="Completed Behind Schedule">
      <formula>NOT(ISERROR(SEARCH("Completed Behind Schedule",I70)))</formula>
    </cfRule>
    <cfRule type="containsText" dxfId="1561" priority="1829" operator="containsText" text="Off Target">
      <formula>NOT(ISERROR(SEARCH("Off Target",I70)))</formula>
    </cfRule>
    <cfRule type="containsText" dxfId="1560" priority="1830" operator="containsText" text="In Danger of Falling Behind Target">
      <formula>NOT(ISERROR(SEARCH("In Danger of Falling Behind Target",I70)))</formula>
    </cfRule>
    <cfRule type="containsText" dxfId="1559" priority="1831" operator="containsText" text="On Track to be Achieved">
      <formula>NOT(ISERROR(SEARCH("On Track to be Achieved",I70)))</formula>
    </cfRule>
    <cfRule type="containsText" dxfId="1558" priority="1832" operator="containsText" text="Fully Achieved">
      <formula>NOT(ISERROR(SEARCH("Fully Achieved",I70)))</formula>
    </cfRule>
    <cfRule type="containsText" dxfId="1557" priority="1833" operator="containsText" text="Fully Achieved">
      <formula>NOT(ISERROR(SEARCH("Fully Achieved",I70)))</formula>
    </cfRule>
    <cfRule type="containsText" dxfId="1556" priority="1834" operator="containsText" text="Fully Achieved">
      <formula>NOT(ISERROR(SEARCH("Fully Achieved",I70)))</formula>
    </cfRule>
    <cfRule type="containsText" dxfId="1555" priority="1835" operator="containsText" text="Deferred">
      <formula>NOT(ISERROR(SEARCH("Deferred",I70)))</formula>
    </cfRule>
    <cfRule type="containsText" dxfId="1554" priority="1836" operator="containsText" text="Deleted">
      <formula>NOT(ISERROR(SEARCH("Deleted",I70)))</formula>
    </cfRule>
    <cfRule type="containsText" dxfId="1553" priority="1837" operator="containsText" text="In Danger of Falling Behind Target">
      <formula>NOT(ISERROR(SEARCH("In Danger of Falling Behind Target",I70)))</formula>
    </cfRule>
    <cfRule type="containsText" dxfId="1552" priority="1838" operator="containsText" text="Not yet due">
      <formula>NOT(ISERROR(SEARCH("Not yet due",I70)))</formula>
    </cfRule>
    <cfRule type="containsText" dxfId="1551" priority="1839" operator="containsText" text="Update not Provided">
      <formula>NOT(ISERROR(SEARCH("Update not Provided",I70)))</formula>
    </cfRule>
  </conditionalFormatting>
  <conditionalFormatting sqref="I70">
    <cfRule type="containsText" dxfId="1550" priority="1768" operator="containsText" text="On track to be achieved">
      <formula>NOT(ISERROR(SEARCH("On track to be achieved",I70)))</formula>
    </cfRule>
    <cfRule type="containsText" dxfId="1549" priority="1769" operator="containsText" text="Deferred">
      <formula>NOT(ISERROR(SEARCH("Deferred",I70)))</formula>
    </cfRule>
    <cfRule type="containsText" dxfId="1548" priority="1770" operator="containsText" text="Deleted">
      <formula>NOT(ISERROR(SEARCH("Deleted",I70)))</formula>
    </cfRule>
    <cfRule type="containsText" dxfId="1547" priority="1771" operator="containsText" text="In Danger of Falling Behind Target">
      <formula>NOT(ISERROR(SEARCH("In Danger of Falling Behind Target",I70)))</formula>
    </cfRule>
    <cfRule type="containsText" dxfId="1546" priority="1772" operator="containsText" text="Not yet due">
      <formula>NOT(ISERROR(SEARCH("Not yet due",I70)))</formula>
    </cfRule>
    <cfRule type="containsText" dxfId="1545" priority="1773" operator="containsText" text="Update not Provided">
      <formula>NOT(ISERROR(SEARCH("Update not Provided",I70)))</formula>
    </cfRule>
    <cfRule type="containsText" dxfId="1544" priority="1774" operator="containsText" text="Not yet due">
      <formula>NOT(ISERROR(SEARCH("Not yet due",I70)))</formula>
    </cfRule>
    <cfRule type="containsText" dxfId="1543" priority="1775" operator="containsText" text="Completed Behind Schedule">
      <formula>NOT(ISERROR(SEARCH("Completed Behind Schedule",I70)))</formula>
    </cfRule>
    <cfRule type="containsText" dxfId="1542" priority="1776" operator="containsText" text="Off Target">
      <formula>NOT(ISERROR(SEARCH("Off Target",I70)))</formula>
    </cfRule>
    <cfRule type="containsText" dxfId="1541" priority="1777" operator="containsText" text="On Track to be Achieved">
      <formula>NOT(ISERROR(SEARCH("On Track to be Achieved",I70)))</formula>
    </cfRule>
    <cfRule type="containsText" dxfId="1540" priority="1778" operator="containsText" text="Fully Achieved">
      <formula>NOT(ISERROR(SEARCH("Fully Achieved",I70)))</formula>
    </cfRule>
    <cfRule type="containsText" dxfId="1539" priority="1779" operator="containsText" text="Not yet due">
      <formula>NOT(ISERROR(SEARCH("Not yet due",I70)))</formula>
    </cfRule>
    <cfRule type="containsText" dxfId="1538" priority="1780" operator="containsText" text="Not Yet Due">
      <formula>NOT(ISERROR(SEARCH("Not Yet Due",I70)))</formula>
    </cfRule>
    <cfRule type="containsText" dxfId="1537" priority="1781" operator="containsText" text="Deferred">
      <formula>NOT(ISERROR(SEARCH("Deferred",I70)))</formula>
    </cfRule>
    <cfRule type="containsText" dxfId="1536" priority="1782" operator="containsText" text="Deleted">
      <formula>NOT(ISERROR(SEARCH("Deleted",I70)))</formula>
    </cfRule>
    <cfRule type="containsText" dxfId="1535" priority="1783" operator="containsText" text="In Danger of Falling Behind Target">
      <formula>NOT(ISERROR(SEARCH("In Danger of Falling Behind Target",I70)))</formula>
    </cfRule>
    <cfRule type="containsText" dxfId="1534" priority="1784" operator="containsText" text="Not yet due">
      <formula>NOT(ISERROR(SEARCH("Not yet due",I70)))</formula>
    </cfRule>
    <cfRule type="containsText" dxfId="1533" priority="1785" operator="containsText" text="Completed Behind Schedule">
      <formula>NOT(ISERROR(SEARCH("Completed Behind Schedule",I70)))</formula>
    </cfRule>
    <cfRule type="containsText" dxfId="1532" priority="1786" operator="containsText" text="Off Target">
      <formula>NOT(ISERROR(SEARCH("Off Target",I70)))</formula>
    </cfRule>
    <cfRule type="containsText" dxfId="1531" priority="1787" operator="containsText" text="In Danger of Falling Behind Target">
      <formula>NOT(ISERROR(SEARCH("In Danger of Falling Behind Target",I70)))</formula>
    </cfRule>
    <cfRule type="containsText" dxfId="1530" priority="1788" operator="containsText" text="On Track to be Achieved">
      <formula>NOT(ISERROR(SEARCH("On Track to be Achieved",I70)))</formula>
    </cfRule>
    <cfRule type="containsText" dxfId="1529" priority="1789" operator="containsText" text="Fully Achieved">
      <formula>NOT(ISERROR(SEARCH("Fully Achieved",I70)))</formula>
    </cfRule>
    <cfRule type="containsText" dxfId="1528" priority="1790" operator="containsText" text="Update not Provided">
      <formula>NOT(ISERROR(SEARCH("Update not Provided",I70)))</formula>
    </cfRule>
    <cfRule type="containsText" dxfId="1527" priority="1791" operator="containsText" text="Not yet due">
      <formula>NOT(ISERROR(SEARCH("Not yet due",I70)))</formula>
    </cfRule>
    <cfRule type="containsText" dxfId="1526" priority="1792" operator="containsText" text="Completed Behind Schedule">
      <formula>NOT(ISERROR(SEARCH("Completed Behind Schedule",I70)))</formula>
    </cfRule>
    <cfRule type="containsText" dxfId="1525" priority="1793" operator="containsText" text="Off Target">
      <formula>NOT(ISERROR(SEARCH("Off Target",I70)))</formula>
    </cfRule>
    <cfRule type="containsText" dxfId="1524" priority="1794" operator="containsText" text="In Danger of Falling Behind Target">
      <formula>NOT(ISERROR(SEARCH("In Danger of Falling Behind Target",I70)))</formula>
    </cfRule>
    <cfRule type="containsText" dxfId="1523" priority="1795" operator="containsText" text="On Track to be Achieved">
      <formula>NOT(ISERROR(SEARCH("On Track to be Achieved",I70)))</formula>
    </cfRule>
    <cfRule type="containsText" dxfId="1522" priority="1796" operator="containsText" text="Fully Achieved">
      <formula>NOT(ISERROR(SEARCH("Fully Achieved",I70)))</formula>
    </cfRule>
    <cfRule type="containsText" dxfId="1521" priority="1797" operator="containsText" text="Fully Achieved">
      <formula>NOT(ISERROR(SEARCH("Fully Achieved",I70)))</formula>
    </cfRule>
    <cfRule type="containsText" dxfId="1520" priority="1798" operator="containsText" text="Fully Achieved">
      <formula>NOT(ISERROR(SEARCH("Fully Achieved",I70)))</formula>
    </cfRule>
    <cfRule type="containsText" dxfId="1519" priority="1799" operator="containsText" text="Deferred">
      <formula>NOT(ISERROR(SEARCH("Deferred",I70)))</formula>
    </cfRule>
    <cfRule type="containsText" dxfId="1518" priority="1800" operator="containsText" text="Deleted">
      <formula>NOT(ISERROR(SEARCH("Deleted",I70)))</formula>
    </cfRule>
    <cfRule type="containsText" dxfId="1517" priority="1801" operator="containsText" text="In Danger of Falling Behind Target">
      <formula>NOT(ISERROR(SEARCH("In Danger of Falling Behind Target",I70)))</formula>
    </cfRule>
    <cfRule type="containsText" dxfId="1516" priority="1802" operator="containsText" text="Not yet due">
      <formula>NOT(ISERROR(SEARCH("Not yet due",I70)))</formula>
    </cfRule>
    <cfRule type="containsText" dxfId="1515" priority="1803" operator="containsText" text="Update not Provided">
      <formula>NOT(ISERROR(SEARCH("Update not Provided",I70)))</formula>
    </cfRule>
  </conditionalFormatting>
  <conditionalFormatting sqref="I70">
    <cfRule type="containsText" dxfId="1514" priority="1732" operator="containsText" text="On track to be achieved">
      <formula>NOT(ISERROR(SEARCH("On track to be achieved",I70)))</formula>
    </cfRule>
    <cfRule type="containsText" dxfId="1513" priority="1733" operator="containsText" text="Deferred">
      <formula>NOT(ISERROR(SEARCH("Deferred",I70)))</formula>
    </cfRule>
    <cfRule type="containsText" dxfId="1512" priority="1734" operator="containsText" text="Deleted">
      <formula>NOT(ISERROR(SEARCH("Deleted",I70)))</formula>
    </cfRule>
    <cfRule type="containsText" dxfId="1511" priority="1735" operator="containsText" text="In Danger of Falling Behind Target">
      <formula>NOT(ISERROR(SEARCH("In Danger of Falling Behind Target",I70)))</formula>
    </cfRule>
    <cfRule type="containsText" dxfId="1510" priority="1736" operator="containsText" text="Not yet due">
      <formula>NOT(ISERROR(SEARCH("Not yet due",I70)))</formula>
    </cfRule>
    <cfRule type="containsText" dxfId="1509" priority="1737" operator="containsText" text="Update not Provided">
      <formula>NOT(ISERROR(SEARCH("Update not Provided",I70)))</formula>
    </cfRule>
    <cfRule type="containsText" dxfId="1508" priority="1738" operator="containsText" text="Not yet due">
      <formula>NOT(ISERROR(SEARCH("Not yet due",I70)))</formula>
    </cfRule>
    <cfRule type="containsText" dxfId="1507" priority="1739" operator="containsText" text="Completed Behind Schedule">
      <formula>NOT(ISERROR(SEARCH("Completed Behind Schedule",I70)))</formula>
    </cfRule>
    <cfRule type="containsText" dxfId="1506" priority="1740" operator="containsText" text="Off Target">
      <formula>NOT(ISERROR(SEARCH("Off Target",I70)))</formula>
    </cfRule>
    <cfRule type="containsText" dxfId="1505" priority="1741" operator="containsText" text="On Track to be Achieved">
      <formula>NOT(ISERROR(SEARCH("On Track to be Achieved",I70)))</formula>
    </cfRule>
    <cfRule type="containsText" dxfId="1504" priority="1742" operator="containsText" text="Fully Achieved">
      <formula>NOT(ISERROR(SEARCH("Fully Achieved",I70)))</formula>
    </cfRule>
    <cfRule type="containsText" dxfId="1503" priority="1743" operator="containsText" text="Not yet due">
      <formula>NOT(ISERROR(SEARCH("Not yet due",I70)))</formula>
    </cfRule>
    <cfRule type="containsText" dxfId="1502" priority="1744" operator="containsText" text="Not Yet Due">
      <formula>NOT(ISERROR(SEARCH("Not Yet Due",I70)))</formula>
    </cfRule>
    <cfRule type="containsText" dxfId="1501" priority="1745" operator="containsText" text="Deferred">
      <formula>NOT(ISERROR(SEARCH("Deferred",I70)))</formula>
    </cfRule>
    <cfRule type="containsText" dxfId="1500" priority="1746" operator="containsText" text="Deleted">
      <formula>NOT(ISERROR(SEARCH("Deleted",I70)))</formula>
    </cfRule>
    <cfRule type="containsText" dxfId="1499" priority="1747" operator="containsText" text="In Danger of Falling Behind Target">
      <formula>NOT(ISERROR(SEARCH("In Danger of Falling Behind Target",I70)))</formula>
    </cfRule>
    <cfRule type="containsText" dxfId="1498" priority="1748" operator="containsText" text="Not yet due">
      <formula>NOT(ISERROR(SEARCH("Not yet due",I70)))</formula>
    </cfRule>
    <cfRule type="containsText" dxfId="1497" priority="1749" operator="containsText" text="Completed Behind Schedule">
      <formula>NOT(ISERROR(SEARCH("Completed Behind Schedule",I70)))</formula>
    </cfRule>
    <cfRule type="containsText" dxfId="1496" priority="1750" operator="containsText" text="Off Target">
      <formula>NOT(ISERROR(SEARCH("Off Target",I70)))</formula>
    </cfRule>
    <cfRule type="containsText" dxfId="1495" priority="1751" operator="containsText" text="In Danger of Falling Behind Target">
      <formula>NOT(ISERROR(SEARCH("In Danger of Falling Behind Target",I70)))</formula>
    </cfRule>
    <cfRule type="containsText" dxfId="1494" priority="1752" operator="containsText" text="On Track to be Achieved">
      <formula>NOT(ISERROR(SEARCH("On Track to be Achieved",I70)))</formula>
    </cfRule>
    <cfRule type="containsText" dxfId="1493" priority="1753" operator="containsText" text="Fully Achieved">
      <formula>NOT(ISERROR(SEARCH("Fully Achieved",I70)))</formula>
    </cfRule>
    <cfRule type="containsText" dxfId="1492" priority="1754" operator="containsText" text="Update not Provided">
      <formula>NOT(ISERROR(SEARCH("Update not Provided",I70)))</formula>
    </cfRule>
    <cfRule type="containsText" dxfId="1491" priority="1755" operator="containsText" text="Not yet due">
      <formula>NOT(ISERROR(SEARCH("Not yet due",I70)))</formula>
    </cfRule>
    <cfRule type="containsText" dxfId="1490" priority="1756" operator="containsText" text="Completed Behind Schedule">
      <formula>NOT(ISERROR(SEARCH("Completed Behind Schedule",I70)))</formula>
    </cfRule>
    <cfRule type="containsText" dxfId="1489" priority="1757" operator="containsText" text="Off Target">
      <formula>NOT(ISERROR(SEARCH("Off Target",I70)))</formula>
    </cfRule>
    <cfRule type="containsText" dxfId="1488" priority="1758" operator="containsText" text="In Danger of Falling Behind Target">
      <formula>NOT(ISERROR(SEARCH("In Danger of Falling Behind Target",I70)))</formula>
    </cfRule>
    <cfRule type="containsText" dxfId="1487" priority="1759" operator="containsText" text="On Track to be Achieved">
      <formula>NOT(ISERROR(SEARCH("On Track to be Achieved",I70)))</formula>
    </cfRule>
    <cfRule type="containsText" dxfId="1486" priority="1760" operator="containsText" text="Fully Achieved">
      <formula>NOT(ISERROR(SEARCH("Fully Achieved",I70)))</formula>
    </cfRule>
    <cfRule type="containsText" dxfId="1485" priority="1761" operator="containsText" text="Fully Achieved">
      <formula>NOT(ISERROR(SEARCH("Fully Achieved",I70)))</formula>
    </cfRule>
    <cfRule type="containsText" dxfId="1484" priority="1762" operator="containsText" text="Fully Achieved">
      <formula>NOT(ISERROR(SEARCH("Fully Achieved",I70)))</formula>
    </cfRule>
    <cfRule type="containsText" dxfId="1483" priority="1763" operator="containsText" text="Deferred">
      <formula>NOT(ISERROR(SEARCH("Deferred",I70)))</formula>
    </cfRule>
    <cfRule type="containsText" dxfId="1482" priority="1764" operator="containsText" text="Deleted">
      <formula>NOT(ISERROR(SEARCH("Deleted",I70)))</formula>
    </cfRule>
    <cfRule type="containsText" dxfId="1481" priority="1765" operator="containsText" text="In Danger of Falling Behind Target">
      <formula>NOT(ISERROR(SEARCH("In Danger of Falling Behind Target",I70)))</formula>
    </cfRule>
    <cfRule type="containsText" dxfId="1480" priority="1766" operator="containsText" text="Not yet due">
      <formula>NOT(ISERROR(SEARCH("Not yet due",I70)))</formula>
    </cfRule>
    <cfRule type="containsText" dxfId="1479" priority="1767" operator="containsText" text="Update not Provided">
      <formula>NOT(ISERROR(SEARCH("Update not Provided",I70)))</formula>
    </cfRule>
  </conditionalFormatting>
  <conditionalFormatting sqref="I70">
    <cfRule type="containsText" dxfId="1478" priority="1696" operator="containsText" text="On track to be achieved">
      <formula>NOT(ISERROR(SEARCH("On track to be achieved",I70)))</formula>
    </cfRule>
    <cfRule type="containsText" dxfId="1477" priority="1697" operator="containsText" text="Deferred">
      <formula>NOT(ISERROR(SEARCH("Deferred",I70)))</formula>
    </cfRule>
    <cfRule type="containsText" dxfId="1476" priority="1698" operator="containsText" text="Deleted">
      <formula>NOT(ISERROR(SEARCH("Deleted",I70)))</formula>
    </cfRule>
    <cfRule type="containsText" dxfId="1475" priority="1699" operator="containsText" text="In Danger of Falling Behind Target">
      <formula>NOT(ISERROR(SEARCH("In Danger of Falling Behind Target",I70)))</formula>
    </cfRule>
    <cfRule type="containsText" dxfId="1474" priority="1700" operator="containsText" text="Not yet due">
      <formula>NOT(ISERROR(SEARCH("Not yet due",I70)))</formula>
    </cfRule>
    <cfRule type="containsText" dxfId="1473" priority="1701" operator="containsText" text="Update not Provided">
      <formula>NOT(ISERROR(SEARCH("Update not Provided",I70)))</formula>
    </cfRule>
    <cfRule type="containsText" dxfId="1472" priority="1702" operator="containsText" text="Not yet due">
      <formula>NOT(ISERROR(SEARCH("Not yet due",I70)))</formula>
    </cfRule>
    <cfRule type="containsText" dxfId="1471" priority="1703" operator="containsText" text="Completed Behind Schedule">
      <formula>NOT(ISERROR(SEARCH("Completed Behind Schedule",I70)))</formula>
    </cfRule>
    <cfRule type="containsText" dxfId="1470" priority="1704" operator="containsText" text="Off Target">
      <formula>NOT(ISERROR(SEARCH("Off Target",I70)))</formula>
    </cfRule>
    <cfRule type="containsText" dxfId="1469" priority="1705" operator="containsText" text="On Track to be Achieved">
      <formula>NOT(ISERROR(SEARCH("On Track to be Achieved",I70)))</formula>
    </cfRule>
    <cfRule type="containsText" dxfId="1468" priority="1706" operator="containsText" text="Fully Achieved">
      <formula>NOT(ISERROR(SEARCH("Fully Achieved",I70)))</formula>
    </cfRule>
    <cfRule type="containsText" dxfId="1467" priority="1707" operator="containsText" text="Not yet due">
      <formula>NOT(ISERROR(SEARCH("Not yet due",I70)))</formula>
    </cfRule>
    <cfRule type="containsText" dxfId="1466" priority="1708" operator="containsText" text="Not Yet Due">
      <formula>NOT(ISERROR(SEARCH("Not Yet Due",I70)))</formula>
    </cfRule>
    <cfRule type="containsText" dxfId="1465" priority="1709" operator="containsText" text="Deferred">
      <formula>NOT(ISERROR(SEARCH("Deferred",I70)))</formula>
    </cfRule>
    <cfRule type="containsText" dxfId="1464" priority="1710" operator="containsText" text="Deleted">
      <formula>NOT(ISERROR(SEARCH("Deleted",I70)))</formula>
    </cfRule>
    <cfRule type="containsText" dxfId="1463" priority="1711" operator="containsText" text="In Danger of Falling Behind Target">
      <formula>NOT(ISERROR(SEARCH("In Danger of Falling Behind Target",I70)))</formula>
    </cfRule>
    <cfRule type="containsText" dxfId="1462" priority="1712" operator="containsText" text="Not yet due">
      <formula>NOT(ISERROR(SEARCH("Not yet due",I70)))</formula>
    </cfRule>
    <cfRule type="containsText" dxfId="1461" priority="1713" operator="containsText" text="Completed Behind Schedule">
      <formula>NOT(ISERROR(SEARCH("Completed Behind Schedule",I70)))</formula>
    </cfRule>
    <cfRule type="containsText" dxfId="1460" priority="1714" operator="containsText" text="Off Target">
      <formula>NOT(ISERROR(SEARCH("Off Target",I70)))</formula>
    </cfRule>
    <cfRule type="containsText" dxfId="1459" priority="1715" operator="containsText" text="In Danger of Falling Behind Target">
      <formula>NOT(ISERROR(SEARCH("In Danger of Falling Behind Target",I70)))</formula>
    </cfRule>
    <cfRule type="containsText" dxfId="1458" priority="1716" operator="containsText" text="On Track to be Achieved">
      <formula>NOT(ISERROR(SEARCH("On Track to be Achieved",I70)))</formula>
    </cfRule>
    <cfRule type="containsText" dxfId="1457" priority="1717" operator="containsText" text="Fully Achieved">
      <formula>NOT(ISERROR(SEARCH("Fully Achieved",I70)))</formula>
    </cfRule>
    <cfRule type="containsText" dxfId="1456" priority="1718" operator="containsText" text="Update not Provided">
      <formula>NOT(ISERROR(SEARCH("Update not Provided",I70)))</formula>
    </cfRule>
    <cfRule type="containsText" dxfId="1455" priority="1719" operator="containsText" text="Not yet due">
      <formula>NOT(ISERROR(SEARCH("Not yet due",I70)))</formula>
    </cfRule>
    <cfRule type="containsText" dxfId="1454" priority="1720" operator="containsText" text="Completed Behind Schedule">
      <formula>NOT(ISERROR(SEARCH("Completed Behind Schedule",I70)))</formula>
    </cfRule>
    <cfRule type="containsText" dxfId="1453" priority="1721" operator="containsText" text="Off Target">
      <formula>NOT(ISERROR(SEARCH("Off Target",I70)))</formula>
    </cfRule>
    <cfRule type="containsText" dxfId="1452" priority="1722" operator="containsText" text="In Danger of Falling Behind Target">
      <formula>NOT(ISERROR(SEARCH("In Danger of Falling Behind Target",I70)))</formula>
    </cfRule>
    <cfRule type="containsText" dxfId="1451" priority="1723" operator="containsText" text="On Track to be Achieved">
      <formula>NOT(ISERROR(SEARCH("On Track to be Achieved",I70)))</formula>
    </cfRule>
    <cfRule type="containsText" dxfId="1450" priority="1724" operator="containsText" text="Fully Achieved">
      <formula>NOT(ISERROR(SEARCH("Fully Achieved",I70)))</formula>
    </cfRule>
    <cfRule type="containsText" dxfId="1449" priority="1725" operator="containsText" text="Fully Achieved">
      <formula>NOT(ISERROR(SEARCH("Fully Achieved",I70)))</formula>
    </cfRule>
    <cfRule type="containsText" dxfId="1448" priority="1726" operator="containsText" text="Fully Achieved">
      <formula>NOT(ISERROR(SEARCH("Fully Achieved",I70)))</formula>
    </cfRule>
    <cfRule type="containsText" dxfId="1447" priority="1727" operator="containsText" text="Deferred">
      <formula>NOT(ISERROR(SEARCH("Deferred",I70)))</formula>
    </cfRule>
    <cfRule type="containsText" dxfId="1446" priority="1728" operator="containsText" text="Deleted">
      <formula>NOT(ISERROR(SEARCH("Deleted",I70)))</formula>
    </cfRule>
    <cfRule type="containsText" dxfId="1445" priority="1729" operator="containsText" text="In Danger of Falling Behind Target">
      <formula>NOT(ISERROR(SEARCH("In Danger of Falling Behind Target",I70)))</formula>
    </cfRule>
    <cfRule type="containsText" dxfId="1444" priority="1730" operator="containsText" text="Not yet due">
      <formula>NOT(ISERROR(SEARCH("Not yet due",I70)))</formula>
    </cfRule>
    <cfRule type="containsText" dxfId="1443" priority="1731" operator="containsText" text="Update not Provided">
      <formula>NOT(ISERROR(SEARCH("Update not Provided",I70)))</formula>
    </cfRule>
  </conditionalFormatting>
  <conditionalFormatting sqref="I71">
    <cfRule type="containsText" dxfId="1442" priority="1660" operator="containsText" text="On track to be achieved">
      <formula>NOT(ISERROR(SEARCH("On track to be achieved",I71)))</formula>
    </cfRule>
    <cfRule type="containsText" dxfId="1441" priority="1661" operator="containsText" text="Deferred">
      <formula>NOT(ISERROR(SEARCH("Deferred",I71)))</formula>
    </cfRule>
    <cfRule type="containsText" dxfId="1440" priority="1662" operator="containsText" text="Deleted">
      <formula>NOT(ISERROR(SEARCH("Deleted",I71)))</formula>
    </cfRule>
    <cfRule type="containsText" dxfId="1439" priority="1663" operator="containsText" text="In Danger of Falling Behind Target">
      <formula>NOT(ISERROR(SEARCH("In Danger of Falling Behind Target",I71)))</formula>
    </cfRule>
    <cfRule type="containsText" dxfId="1438" priority="1664" operator="containsText" text="Not yet due">
      <formula>NOT(ISERROR(SEARCH("Not yet due",I71)))</formula>
    </cfRule>
    <cfRule type="containsText" dxfId="1437" priority="1665" operator="containsText" text="Update not Provided">
      <formula>NOT(ISERROR(SEARCH("Update not Provided",I71)))</formula>
    </cfRule>
    <cfRule type="containsText" dxfId="1436" priority="1666" operator="containsText" text="Not yet due">
      <formula>NOT(ISERROR(SEARCH("Not yet due",I71)))</formula>
    </cfRule>
    <cfRule type="containsText" dxfId="1435" priority="1667" operator="containsText" text="Completed Behind Schedule">
      <formula>NOT(ISERROR(SEARCH("Completed Behind Schedule",I71)))</formula>
    </cfRule>
    <cfRule type="containsText" dxfId="1434" priority="1668" operator="containsText" text="Off Target">
      <formula>NOT(ISERROR(SEARCH("Off Target",I71)))</formula>
    </cfRule>
    <cfRule type="containsText" dxfId="1433" priority="1669" operator="containsText" text="On Track to be Achieved">
      <formula>NOT(ISERROR(SEARCH("On Track to be Achieved",I71)))</formula>
    </cfRule>
    <cfRule type="containsText" dxfId="1432" priority="1670" operator="containsText" text="Fully Achieved">
      <formula>NOT(ISERROR(SEARCH("Fully Achieved",I71)))</formula>
    </cfRule>
    <cfRule type="containsText" dxfId="1431" priority="1671" operator="containsText" text="Not yet due">
      <formula>NOT(ISERROR(SEARCH("Not yet due",I71)))</formula>
    </cfRule>
    <cfRule type="containsText" dxfId="1430" priority="1672" operator="containsText" text="Not Yet Due">
      <formula>NOT(ISERROR(SEARCH("Not Yet Due",I71)))</formula>
    </cfRule>
    <cfRule type="containsText" dxfId="1429" priority="1673" operator="containsText" text="Deferred">
      <formula>NOT(ISERROR(SEARCH("Deferred",I71)))</formula>
    </cfRule>
    <cfRule type="containsText" dxfId="1428" priority="1674" operator="containsText" text="Deleted">
      <formula>NOT(ISERROR(SEARCH("Deleted",I71)))</formula>
    </cfRule>
    <cfRule type="containsText" dxfId="1427" priority="1675" operator="containsText" text="In Danger of Falling Behind Target">
      <formula>NOT(ISERROR(SEARCH("In Danger of Falling Behind Target",I71)))</formula>
    </cfRule>
    <cfRule type="containsText" dxfId="1426" priority="1676" operator="containsText" text="Not yet due">
      <formula>NOT(ISERROR(SEARCH("Not yet due",I71)))</formula>
    </cfRule>
    <cfRule type="containsText" dxfId="1425" priority="1677" operator="containsText" text="Completed Behind Schedule">
      <formula>NOT(ISERROR(SEARCH("Completed Behind Schedule",I71)))</formula>
    </cfRule>
    <cfRule type="containsText" dxfId="1424" priority="1678" operator="containsText" text="Off Target">
      <formula>NOT(ISERROR(SEARCH("Off Target",I71)))</formula>
    </cfRule>
    <cfRule type="containsText" dxfId="1423" priority="1679" operator="containsText" text="In Danger of Falling Behind Target">
      <formula>NOT(ISERROR(SEARCH("In Danger of Falling Behind Target",I71)))</formula>
    </cfRule>
    <cfRule type="containsText" dxfId="1422" priority="1680" operator="containsText" text="On Track to be Achieved">
      <formula>NOT(ISERROR(SEARCH("On Track to be Achieved",I71)))</formula>
    </cfRule>
    <cfRule type="containsText" dxfId="1421" priority="1681" operator="containsText" text="Fully Achieved">
      <formula>NOT(ISERROR(SEARCH("Fully Achieved",I71)))</formula>
    </cfRule>
    <cfRule type="containsText" dxfId="1420" priority="1682" operator="containsText" text="Update not Provided">
      <formula>NOT(ISERROR(SEARCH("Update not Provided",I71)))</formula>
    </cfRule>
    <cfRule type="containsText" dxfId="1419" priority="1683" operator="containsText" text="Not yet due">
      <formula>NOT(ISERROR(SEARCH("Not yet due",I71)))</formula>
    </cfRule>
    <cfRule type="containsText" dxfId="1418" priority="1684" operator="containsText" text="Completed Behind Schedule">
      <formula>NOT(ISERROR(SEARCH("Completed Behind Schedule",I71)))</formula>
    </cfRule>
    <cfRule type="containsText" dxfId="1417" priority="1685" operator="containsText" text="Off Target">
      <formula>NOT(ISERROR(SEARCH("Off Target",I71)))</formula>
    </cfRule>
    <cfRule type="containsText" dxfId="1416" priority="1686" operator="containsText" text="In Danger of Falling Behind Target">
      <formula>NOT(ISERROR(SEARCH("In Danger of Falling Behind Target",I71)))</formula>
    </cfRule>
    <cfRule type="containsText" dxfId="1415" priority="1687" operator="containsText" text="On Track to be Achieved">
      <formula>NOT(ISERROR(SEARCH("On Track to be Achieved",I71)))</formula>
    </cfRule>
    <cfRule type="containsText" dxfId="1414" priority="1688" operator="containsText" text="Fully Achieved">
      <formula>NOT(ISERROR(SEARCH("Fully Achieved",I71)))</formula>
    </cfRule>
    <cfRule type="containsText" dxfId="1413" priority="1689" operator="containsText" text="Fully Achieved">
      <formula>NOT(ISERROR(SEARCH("Fully Achieved",I71)))</formula>
    </cfRule>
    <cfRule type="containsText" dxfId="1412" priority="1690" operator="containsText" text="Fully Achieved">
      <formula>NOT(ISERROR(SEARCH("Fully Achieved",I71)))</formula>
    </cfRule>
    <cfRule type="containsText" dxfId="1411" priority="1691" operator="containsText" text="Deferred">
      <formula>NOT(ISERROR(SEARCH("Deferred",I71)))</formula>
    </cfRule>
    <cfRule type="containsText" dxfId="1410" priority="1692" operator="containsText" text="Deleted">
      <formula>NOT(ISERROR(SEARCH("Deleted",I71)))</formula>
    </cfRule>
    <cfRule type="containsText" dxfId="1409" priority="1693" operator="containsText" text="In Danger of Falling Behind Target">
      <formula>NOT(ISERROR(SEARCH("In Danger of Falling Behind Target",I71)))</formula>
    </cfRule>
    <cfRule type="containsText" dxfId="1408" priority="1694" operator="containsText" text="Not yet due">
      <formula>NOT(ISERROR(SEARCH("Not yet due",I71)))</formula>
    </cfRule>
    <cfRule type="containsText" dxfId="1407" priority="1695" operator="containsText" text="Update not Provided">
      <formula>NOT(ISERROR(SEARCH("Update not Provided",I71)))</formula>
    </cfRule>
  </conditionalFormatting>
  <conditionalFormatting sqref="I71">
    <cfRule type="containsText" dxfId="1406" priority="1624" operator="containsText" text="On track to be achieved">
      <formula>NOT(ISERROR(SEARCH("On track to be achieved",I71)))</formula>
    </cfRule>
    <cfRule type="containsText" dxfId="1405" priority="1625" operator="containsText" text="Deferred">
      <formula>NOT(ISERROR(SEARCH("Deferred",I71)))</formula>
    </cfRule>
    <cfRule type="containsText" dxfId="1404" priority="1626" operator="containsText" text="Deleted">
      <formula>NOT(ISERROR(SEARCH("Deleted",I71)))</formula>
    </cfRule>
    <cfRule type="containsText" dxfId="1403" priority="1627" operator="containsText" text="In Danger of Falling Behind Target">
      <formula>NOT(ISERROR(SEARCH("In Danger of Falling Behind Target",I71)))</formula>
    </cfRule>
    <cfRule type="containsText" dxfId="1402" priority="1628" operator="containsText" text="Not yet due">
      <formula>NOT(ISERROR(SEARCH("Not yet due",I71)))</formula>
    </cfRule>
    <cfRule type="containsText" dxfId="1401" priority="1629" operator="containsText" text="Update not Provided">
      <formula>NOT(ISERROR(SEARCH("Update not Provided",I71)))</formula>
    </cfRule>
    <cfRule type="containsText" dxfId="1400" priority="1630" operator="containsText" text="Not yet due">
      <formula>NOT(ISERROR(SEARCH("Not yet due",I71)))</formula>
    </cfRule>
    <cfRule type="containsText" dxfId="1399" priority="1631" operator="containsText" text="Completed Behind Schedule">
      <formula>NOT(ISERROR(SEARCH("Completed Behind Schedule",I71)))</formula>
    </cfRule>
    <cfRule type="containsText" dxfId="1398" priority="1632" operator="containsText" text="Off Target">
      <formula>NOT(ISERROR(SEARCH("Off Target",I71)))</formula>
    </cfRule>
    <cfRule type="containsText" dxfId="1397" priority="1633" operator="containsText" text="On Track to be Achieved">
      <formula>NOT(ISERROR(SEARCH("On Track to be Achieved",I71)))</formula>
    </cfRule>
    <cfRule type="containsText" dxfId="1396" priority="1634" operator="containsText" text="Fully Achieved">
      <formula>NOT(ISERROR(SEARCH("Fully Achieved",I71)))</formula>
    </cfRule>
    <cfRule type="containsText" dxfId="1395" priority="1635" operator="containsText" text="Not yet due">
      <formula>NOT(ISERROR(SEARCH("Not yet due",I71)))</formula>
    </cfRule>
    <cfRule type="containsText" dxfId="1394" priority="1636" operator="containsText" text="Not Yet Due">
      <formula>NOT(ISERROR(SEARCH("Not Yet Due",I71)))</formula>
    </cfRule>
    <cfRule type="containsText" dxfId="1393" priority="1637" operator="containsText" text="Deferred">
      <formula>NOT(ISERROR(SEARCH("Deferred",I71)))</formula>
    </cfRule>
    <cfRule type="containsText" dxfId="1392" priority="1638" operator="containsText" text="Deleted">
      <formula>NOT(ISERROR(SEARCH("Deleted",I71)))</formula>
    </cfRule>
    <cfRule type="containsText" dxfId="1391" priority="1639" operator="containsText" text="In Danger of Falling Behind Target">
      <formula>NOT(ISERROR(SEARCH("In Danger of Falling Behind Target",I71)))</formula>
    </cfRule>
    <cfRule type="containsText" dxfId="1390" priority="1640" operator="containsText" text="Not yet due">
      <formula>NOT(ISERROR(SEARCH("Not yet due",I71)))</formula>
    </cfRule>
    <cfRule type="containsText" dxfId="1389" priority="1641" operator="containsText" text="Completed Behind Schedule">
      <formula>NOT(ISERROR(SEARCH("Completed Behind Schedule",I71)))</formula>
    </cfRule>
    <cfRule type="containsText" dxfId="1388" priority="1642" operator="containsText" text="Off Target">
      <formula>NOT(ISERROR(SEARCH("Off Target",I71)))</formula>
    </cfRule>
    <cfRule type="containsText" dxfId="1387" priority="1643" operator="containsText" text="In Danger of Falling Behind Target">
      <formula>NOT(ISERROR(SEARCH("In Danger of Falling Behind Target",I71)))</formula>
    </cfRule>
    <cfRule type="containsText" dxfId="1386" priority="1644" operator="containsText" text="On Track to be Achieved">
      <formula>NOT(ISERROR(SEARCH("On Track to be Achieved",I71)))</formula>
    </cfRule>
    <cfRule type="containsText" dxfId="1385" priority="1645" operator="containsText" text="Fully Achieved">
      <formula>NOT(ISERROR(SEARCH("Fully Achieved",I71)))</formula>
    </cfRule>
    <cfRule type="containsText" dxfId="1384" priority="1646" operator="containsText" text="Update not Provided">
      <formula>NOT(ISERROR(SEARCH("Update not Provided",I71)))</formula>
    </cfRule>
    <cfRule type="containsText" dxfId="1383" priority="1647" operator="containsText" text="Not yet due">
      <formula>NOT(ISERROR(SEARCH("Not yet due",I71)))</formula>
    </cfRule>
    <cfRule type="containsText" dxfId="1382" priority="1648" operator="containsText" text="Completed Behind Schedule">
      <formula>NOT(ISERROR(SEARCH("Completed Behind Schedule",I71)))</formula>
    </cfRule>
    <cfRule type="containsText" dxfId="1381" priority="1649" operator="containsText" text="Off Target">
      <formula>NOT(ISERROR(SEARCH("Off Target",I71)))</formula>
    </cfRule>
    <cfRule type="containsText" dxfId="1380" priority="1650" operator="containsText" text="In Danger of Falling Behind Target">
      <formula>NOT(ISERROR(SEARCH("In Danger of Falling Behind Target",I71)))</formula>
    </cfRule>
    <cfRule type="containsText" dxfId="1379" priority="1651" operator="containsText" text="On Track to be Achieved">
      <formula>NOT(ISERROR(SEARCH("On Track to be Achieved",I71)))</formula>
    </cfRule>
    <cfRule type="containsText" dxfId="1378" priority="1652" operator="containsText" text="Fully Achieved">
      <formula>NOT(ISERROR(SEARCH("Fully Achieved",I71)))</formula>
    </cfRule>
    <cfRule type="containsText" dxfId="1377" priority="1653" operator="containsText" text="Fully Achieved">
      <formula>NOT(ISERROR(SEARCH("Fully Achieved",I71)))</formula>
    </cfRule>
    <cfRule type="containsText" dxfId="1376" priority="1654" operator="containsText" text="Fully Achieved">
      <formula>NOT(ISERROR(SEARCH("Fully Achieved",I71)))</formula>
    </cfRule>
    <cfRule type="containsText" dxfId="1375" priority="1655" operator="containsText" text="Deferred">
      <formula>NOT(ISERROR(SEARCH("Deferred",I71)))</formula>
    </cfRule>
    <cfRule type="containsText" dxfId="1374" priority="1656" operator="containsText" text="Deleted">
      <formula>NOT(ISERROR(SEARCH("Deleted",I71)))</formula>
    </cfRule>
    <cfRule type="containsText" dxfId="1373" priority="1657" operator="containsText" text="In Danger of Falling Behind Target">
      <formula>NOT(ISERROR(SEARCH("In Danger of Falling Behind Target",I71)))</formula>
    </cfRule>
    <cfRule type="containsText" dxfId="1372" priority="1658" operator="containsText" text="Not yet due">
      <formula>NOT(ISERROR(SEARCH("Not yet due",I71)))</formula>
    </cfRule>
    <cfRule type="containsText" dxfId="1371" priority="1659" operator="containsText" text="Update not Provided">
      <formula>NOT(ISERROR(SEARCH("Update not Provided",I71)))</formula>
    </cfRule>
  </conditionalFormatting>
  <conditionalFormatting sqref="I71">
    <cfRule type="containsText" dxfId="1370" priority="1588" operator="containsText" text="On track to be achieved">
      <formula>NOT(ISERROR(SEARCH("On track to be achieved",I71)))</formula>
    </cfRule>
    <cfRule type="containsText" dxfId="1369" priority="1589" operator="containsText" text="Deferred">
      <formula>NOT(ISERROR(SEARCH("Deferred",I71)))</formula>
    </cfRule>
    <cfRule type="containsText" dxfId="1368" priority="1590" operator="containsText" text="Deleted">
      <formula>NOT(ISERROR(SEARCH("Deleted",I71)))</formula>
    </cfRule>
    <cfRule type="containsText" dxfId="1367" priority="1591" operator="containsText" text="In Danger of Falling Behind Target">
      <formula>NOT(ISERROR(SEARCH("In Danger of Falling Behind Target",I71)))</formula>
    </cfRule>
    <cfRule type="containsText" dxfId="1366" priority="1592" operator="containsText" text="Not yet due">
      <formula>NOT(ISERROR(SEARCH("Not yet due",I71)))</formula>
    </cfRule>
    <cfRule type="containsText" dxfId="1365" priority="1593" operator="containsText" text="Update not Provided">
      <formula>NOT(ISERROR(SEARCH("Update not Provided",I71)))</formula>
    </cfRule>
    <cfRule type="containsText" dxfId="1364" priority="1594" operator="containsText" text="Not yet due">
      <formula>NOT(ISERROR(SEARCH("Not yet due",I71)))</formula>
    </cfRule>
    <cfRule type="containsText" dxfId="1363" priority="1595" operator="containsText" text="Completed Behind Schedule">
      <formula>NOT(ISERROR(SEARCH("Completed Behind Schedule",I71)))</formula>
    </cfRule>
    <cfRule type="containsText" dxfId="1362" priority="1596" operator="containsText" text="Off Target">
      <formula>NOT(ISERROR(SEARCH("Off Target",I71)))</formula>
    </cfRule>
    <cfRule type="containsText" dxfId="1361" priority="1597" operator="containsText" text="On Track to be Achieved">
      <formula>NOT(ISERROR(SEARCH("On Track to be Achieved",I71)))</formula>
    </cfRule>
    <cfRule type="containsText" dxfId="1360" priority="1598" operator="containsText" text="Fully Achieved">
      <formula>NOT(ISERROR(SEARCH("Fully Achieved",I71)))</formula>
    </cfRule>
    <cfRule type="containsText" dxfId="1359" priority="1599" operator="containsText" text="Not yet due">
      <formula>NOT(ISERROR(SEARCH("Not yet due",I71)))</formula>
    </cfRule>
    <cfRule type="containsText" dxfId="1358" priority="1600" operator="containsText" text="Not Yet Due">
      <formula>NOT(ISERROR(SEARCH("Not Yet Due",I71)))</formula>
    </cfRule>
    <cfRule type="containsText" dxfId="1357" priority="1601" operator="containsText" text="Deferred">
      <formula>NOT(ISERROR(SEARCH("Deferred",I71)))</formula>
    </cfRule>
    <cfRule type="containsText" dxfId="1356" priority="1602" operator="containsText" text="Deleted">
      <formula>NOT(ISERROR(SEARCH("Deleted",I71)))</formula>
    </cfRule>
    <cfRule type="containsText" dxfId="1355" priority="1603" operator="containsText" text="In Danger of Falling Behind Target">
      <formula>NOT(ISERROR(SEARCH("In Danger of Falling Behind Target",I71)))</formula>
    </cfRule>
    <cfRule type="containsText" dxfId="1354" priority="1604" operator="containsText" text="Not yet due">
      <formula>NOT(ISERROR(SEARCH("Not yet due",I71)))</formula>
    </cfRule>
    <cfRule type="containsText" dxfId="1353" priority="1605" operator="containsText" text="Completed Behind Schedule">
      <formula>NOT(ISERROR(SEARCH("Completed Behind Schedule",I71)))</formula>
    </cfRule>
    <cfRule type="containsText" dxfId="1352" priority="1606" operator="containsText" text="Off Target">
      <formula>NOT(ISERROR(SEARCH("Off Target",I71)))</formula>
    </cfRule>
    <cfRule type="containsText" dxfId="1351" priority="1607" operator="containsText" text="In Danger of Falling Behind Target">
      <formula>NOT(ISERROR(SEARCH("In Danger of Falling Behind Target",I71)))</formula>
    </cfRule>
    <cfRule type="containsText" dxfId="1350" priority="1608" operator="containsText" text="On Track to be Achieved">
      <formula>NOT(ISERROR(SEARCH("On Track to be Achieved",I71)))</formula>
    </cfRule>
    <cfRule type="containsText" dxfId="1349" priority="1609" operator="containsText" text="Fully Achieved">
      <formula>NOT(ISERROR(SEARCH("Fully Achieved",I71)))</formula>
    </cfRule>
    <cfRule type="containsText" dxfId="1348" priority="1610" operator="containsText" text="Update not Provided">
      <formula>NOT(ISERROR(SEARCH("Update not Provided",I71)))</formula>
    </cfRule>
    <cfRule type="containsText" dxfId="1347" priority="1611" operator="containsText" text="Not yet due">
      <formula>NOT(ISERROR(SEARCH("Not yet due",I71)))</formula>
    </cfRule>
    <cfRule type="containsText" dxfId="1346" priority="1612" operator="containsText" text="Completed Behind Schedule">
      <formula>NOT(ISERROR(SEARCH("Completed Behind Schedule",I71)))</formula>
    </cfRule>
    <cfRule type="containsText" dxfId="1345" priority="1613" operator="containsText" text="Off Target">
      <formula>NOT(ISERROR(SEARCH("Off Target",I71)))</formula>
    </cfRule>
    <cfRule type="containsText" dxfId="1344" priority="1614" operator="containsText" text="In Danger of Falling Behind Target">
      <formula>NOT(ISERROR(SEARCH("In Danger of Falling Behind Target",I71)))</formula>
    </cfRule>
    <cfRule type="containsText" dxfId="1343" priority="1615" operator="containsText" text="On Track to be Achieved">
      <formula>NOT(ISERROR(SEARCH("On Track to be Achieved",I71)))</formula>
    </cfRule>
    <cfRule type="containsText" dxfId="1342" priority="1616" operator="containsText" text="Fully Achieved">
      <formula>NOT(ISERROR(SEARCH("Fully Achieved",I71)))</formula>
    </cfRule>
    <cfRule type="containsText" dxfId="1341" priority="1617" operator="containsText" text="Fully Achieved">
      <formula>NOT(ISERROR(SEARCH("Fully Achieved",I71)))</formula>
    </cfRule>
    <cfRule type="containsText" dxfId="1340" priority="1618" operator="containsText" text="Fully Achieved">
      <formula>NOT(ISERROR(SEARCH("Fully Achieved",I71)))</formula>
    </cfRule>
    <cfRule type="containsText" dxfId="1339" priority="1619" operator="containsText" text="Deferred">
      <formula>NOT(ISERROR(SEARCH("Deferred",I71)))</formula>
    </cfRule>
    <cfRule type="containsText" dxfId="1338" priority="1620" operator="containsText" text="Deleted">
      <formula>NOT(ISERROR(SEARCH("Deleted",I71)))</formula>
    </cfRule>
    <cfRule type="containsText" dxfId="1337" priority="1621" operator="containsText" text="In Danger of Falling Behind Target">
      <formula>NOT(ISERROR(SEARCH("In Danger of Falling Behind Target",I71)))</formula>
    </cfRule>
    <cfRule type="containsText" dxfId="1336" priority="1622" operator="containsText" text="Not yet due">
      <formula>NOT(ISERROR(SEARCH("Not yet due",I71)))</formula>
    </cfRule>
    <cfRule type="containsText" dxfId="1335" priority="1623" operator="containsText" text="Update not Provided">
      <formula>NOT(ISERROR(SEARCH("Update not Provided",I71)))</formula>
    </cfRule>
  </conditionalFormatting>
  <conditionalFormatting sqref="I71">
    <cfRule type="containsText" dxfId="1334" priority="1552" operator="containsText" text="On track to be achieved">
      <formula>NOT(ISERROR(SEARCH("On track to be achieved",I71)))</formula>
    </cfRule>
    <cfRule type="containsText" dxfId="1333" priority="1553" operator="containsText" text="Deferred">
      <formula>NOT(ISERROR(SEARCH("Deferred",I71)))</formula>
    </cfRule>
    <cfRule type="containsText" dxfId="1332" priority="1554" operator="containsText" text="Deleted">
      <formula>NOT(ISERROR(SEARCH("Deleted",I71)))</formula>
    </cfRule>
    <cfRule type="containsText" dxfId="1331" priority="1555" operator="containsText" text="In Danger of Falling Behind Target">
      <formula>NOT(ISERROR(SEARCH("In Danger of Falling Behind Target",I71)))</formula>
    </cfRule>
    <cfRule type="containsText" dxfId="1330" priority="1556" operator="containsText" text="Not yet due">
      <formula>NOT(ISERROR(SEARCH("Not yet due",I71)))</formula>
    </cfRule>
    <cfRule type="containsText" dxfId="1329" priority="1557" operator="containsText" text="Update not Provided">
      <formula>NOT(ISERROR(SEARCH("Update not Provided",I71)))</formula>
    </cfRule>
    <cfRule type="containsText" dxfId="1328" priority="1558" operator="containsText" text="Not yet due">
      <formula>NOT(ISERROR(SEARCH("Not yet due",I71)))</formula>
    </cfRule>
    <cfRule type="containsText" dxfId="1327" priority="1559" operator="containsText" text="Completed Behind Schedule">
      <formula>NOT(ISERROR(SEARCH("Completed Behind Schedule",I71)))</formula>
    </cfRule>
    <cfRule type="containsText" dxfId="1326" priority="1560" operator="containsText" text="Off Target">
      <formula>NOT(ISERROR(SEARCH("Off Target",I71)))</formula>
    </cfRule>
    <cfRule type="containsText" dxfId="1325" priority="1561" operator="containsText" text="On Track to be Achieved">
      <formula>NOT(ISERROR(SEARCH("On Track to be Achieved",I71)))</formula>
    </cfRule>
    <cfRule type="containsText" dxfId="1324" priority="1562" operator="containsText" text="Fully Achieved">
      <formula>NOT(ISERROR(SEARCH("Fully Achieved",I71)))</formula>
    </cfRule>
    <cfRule type="containsText" dxfId="1323" priority="1563" operator="containsText" text="Not yet due">
      <formula>NOT(ISERROR(SEARCH("Not yet due",I71)))</formula>
    </cfRule>
    <cfRule type="containsText" dxfId="1322" priority="1564" operator="containsText" text="Not Yet Due">
      <formula>NOT(ISERROR(SEARCH("Not Yet Due",I71)))</formula>
    </cfRule>
    <cfRule type="containsText" dxfId="1321" priority="1565" operator="containsText" text="Deferred">
      <formula>NOT(ISERROR(SEARCH("Deferred",I71)))</formula>
    </cfRule>
    <cfRule type="containsText" dxfId="1320" priority="1566" operator="containsText" text="Deleted">
      <formula>NOT(ISERROR(SEARCH("Deleted",I71)))</formula>
    </cfRule>
    <cfRule type="containsText" dxfId="1319" priority="1567" operator="containsText" text="In Danger of Falling Behind Target">
      <formula>NOT(ISERROR(SEARCH("In Danger of Falling Behind Target",I71)))</formula>
    </cfRule>
    <cfRule type="containsText" dxfId="1318" priority="1568" operator="containsText" text="Not yet due">
      <formula>NOT(ISERROR(SEARCH("Not yet due",I71)))</formula>
    </cfRule>
    <cfRule type="containsText" dxfId="1317" priority="1569" operator="containsText" text="Completed Behind Schedule">
      <formula>NOT(ISERROR(SEARCH("Completed Behind Schedule",I71)))</formula>
    </cfRule>
    <cfRule type="containsText" dxfId="1316" priority="1570" operator="containsText" text="Off Target">
      <formula>NOT(ISERROR(SEARCH("Off Target",I71)))</formula>
    </cfRule>
    <cfRule type="containsText" dxfId="1315" priority="1571" operator="containsText" text="In Danger of Falling Behind Target">
      <formula>NOT(ISERROR(SEARCH("In Danger of Falling Behind Target",I71)))</formula>
    </cfRule>
    <cfRule type="containsText" dxfId="1314" priority="1572" operator="containsText" text="On Track to be Achieved">
      <formula>NOT(ISERROR(SEARCH("On Track to be Achieved",I71)))</formula>
    </cfRule>
    <cfRule type="containsText" dxfId="1313" priority="1573" operator="containsText" text="Fully Achieved">
      <formula>NOT(ISERROR(SEARCH("Fully Achieved",I71)))</formula>
    </cfRule>
    <cfRule type="containsText" dxfId="1312" priority="1574" operator="containsText" text="Update not Provided">
      <formula>NOT(ISERROR(SEARCH("Update not Provided",I71)))</formula>
    </cfRule>
    <cfRule type="containsText" dxfId="1311" priority="1575" operator="containsText" text="Not yet due">
      <formula>NOT(ISERROR(SEARCH("Not yet due",I71)))</formula>
    </cfRule>
    <cfRule type="containsText" dxfId="1310" priority="1576" operator="containsText" text="Completed Behind Schedule">
      <formula>NOT(ISERROR(SEARCH("Completed Behind Schedule",I71)))</formula>
    </cfRule>
    <cfRule type="containsText" dxfId="1309" priority="1577" operator="containsText" text="Off Target">
      <formula>NOT(ISERROR(SEARCH("Off Target",I71)))</formula>
    </cfRule>
    <cfRule type="containsText" dxfId="1308" priority="1578" operator="containsText" text="In Danger of Falling Behind Target">
      <formula>NOT(ISERROR(SEARCH("In Danger of Falling Behind Target",I71)))</formula>
    </cfRule>
    <cfRule type="containsText" dxfId="1307" priority="1579" operator="containsText" text="On Track to be Achieved">
      <formula>NOT(ISERROR(SEARCH("On Track to be Achieved",I71)))</formula>
    </cfRule>
    <cfRule type="containsText" dxfId="1306" priority="1580" operator="containsText" text="Fully Achieved">
      <formula>NOT(ISERROR(SEARCH("Fully Achieved",I71)))</formula>
    </cfRule>
    <cfRule type="containsText" dxfId="1305" priority="1581" operator="containsText" text="Fully Achieved">
      <formula>NOT(ISERROR(SEARCH("Fully Achieved",I71)))</formula>
    </cfRule>
    <cfRule type="containsText" dxfId="1304" priority="1582" operator="containsText" text="Fully Achieved">
      <formula>NOT(ISERROR(SEARCH("Fully Achieved",I71)))</formula>
    </cfRule>
    <cfRule type="containsText" dxfId="1303" priority="1583" operator="containsText" text="Deferred">
      <formula>NOT(ISERROR(SEARCH("Deferred",I71)))</formula>
    </cfRule>
    <cfRule type="containsText" dxfId="1302" priority="1584" operator="containsText" text="Deleted">
      <formula>NOT(ISERROR(SEARCH("Deleted",I71)))</formula>
    </cfRule>
    <cfRule type="containsText" dxfId="1301" priority="1585" operator="containsText" text="In Danger of Falling Behind Target">
      <formula>NOT(ISERROR(SEARCH("In Danger of Falling Behind Target",I71)))</formula>
    </cfRule>
    <cfRule type="containsText" dxfId="1300" priority="1586" operator="containsText" text="Not yet due">
      <formula>NOT(ISERROR(SEARCH("Not yet due",I71)))</formula>
    </cfRule>
    <cfRule type="containsText" dxfId="1299" priority="1587" operator="containsText" text="Update not Provided">
      <formula>NOT(ISERROR(SEARCH("Update not Provided",I71)))</formula>
    </cfRule>
  </conditionalFormatting>
  <conditionalFormatting sqref="I72:I77">
    <cfRule type="containsText" dxfId="1298" priority="1516" operator="containsText" text="On track to be achieved">
      <formula>NOT(ISERROR(SEARCH("On track to be achieved",I72)))</formula>
    </cfRule>
    <cfRule type="containsText" dxfId="1297" priority="1517" operator="containsText" text="Deferred">
      <formula>NOT(ISERROR(SEARCH("Deferred",I72)))</formula>
    </cfRule>
    <cfRule type="containsText" dxfId="1296" priority="1518" operator="containsText" text="Deleted">
      <formula>NOT(ISERROR(SEARCH("Deleted",I72)))</formula>
    </cfRule>
    <cfRule type="containsText" dxfId="1295" priority="1519" operator="containsText" text="In Danger of Falling Behind Target">
      <formula>NOT(ISERROR(SEARCH("In Danger of Falling Behind Target",I72)))</formula>
    </cfRule>
    <cfRule type="containsText" dxfId="1294" priority="1520" operator="containsText" text="Not yet due">
      <formula>NOT(ISERROR(SEARCH("Not yet due",I72)))</formula>
    </cfRule>
    <cfRule type="containsText" dxfId="1293" priority="1521" operator="containsText" text="Update not Provided">
      <formula>NOT(ISERROR(SEARCH("Update not Provided",I72)))</formula>
    </cfRule>
    <cfRule type="containsText" dxfId="1292" priority="1522" operator="containsText" text="Not yet due">
      <formula>NOT(ISERROR(SEARCH("Not yet due",I72)))</formula>
    </cfRule>
    <cfRule type="containsText" dxfId="1291" priority="1523" operator="containsText" text="Completed Behind Schedule">
      <formula>NOT(ISERROR(SEARCH("Completed Behind Schedule",I72)))</formula>
    </cfRule>
    <cfRule type="containsText" dxfId="1290" priority="1524" operator="containsText" text="Off Target">
      <formula>NOT(ISERROR(SEARCH("Off Target",I72)))</formula>
    </cfRule>
    <cfRule type="containsText" dxfId="1289" priority="1525" operator="containsText" text="On Track to be Achieved">
      <formula>NOT(ISERROR(SEARCH("On Track to be Achieved",I72)))</formula>
    </cfRule>
    <cfRule type="containsText" dxfId="1288" priority="1526" operator="containsText" text="Fully Achieved">
      <formula>NOT(ISERROR(SEARCH("Fully Achieved",I72)))</formula>
    </cfRule>
    <cfRule type="containsText" dxfId="1287" priority="1527" operator="containsText" text="Not yet due">
      <formula>NOT(ISERROR(SEARCH("Not yet due",I72)))</formula>
    </cfRule>
    <cfRule type="containsText" dxfId="1286" priority="1528" operator="containsText" text="Not Yet Due">
      <formula>NOT(ISERROR(SEARCH("Not Yet Due",I72)))</formula>
    </cfRule>
    <cfRule type="containsText" dxfId="1285" priority="1529" operator="containsText" text="Deferred">
      <formula>NOT(ISERROR(SEARCH("Deferred",I72)))</formula>
    </cfRule>
    <cfRule type="containsText" dxfId="1284" priority="1530" operator="containsText" text="Deleted">
      <formula>NOT(ISERROR(SEARCH("Deleted",I72)))</formula>
    </cfRule>
    <cfRule type="containsText" dxfId="1283" priority="1531" operator="containsText" text="In Danger of Falling Behind Target">
      <formula>NOT(ISERROR(SEARCH("In Danger of Falling Behind Target",I72)))</formula>
    </cfRule>
    <cfRule type="containsText" dxfId="1282" priority="1532" operator="containsText" text="Not yet due">
      <formula>NOT(ISERROR(SEARCH("Not yet due",I72)))</formula>
    </cfRule>
    <cfRule type="containsText" dxfId="1281" priority="1533" operator="containsText" text="Completed Behind Schedule">
      <formula>NOT(ISERROR(SEARCH("Completed Behind Schedule",I72)))</formula>
    </cfRule>
    <cfRule type="containsText" dxfId="1280" priority="1534" operator="containsText" text="Off Target">
      <formula>NOT(ISERROR(SEARCH("Off Target",I72)))</formula>
    </cfRule>
    <cfRule type="containsText" dxfId="1279" priority="1535" operator="containsText" text="In Danger of Falling Behind Target">
      <formula>NOT(ISERROR(SEARCH("In Danger of Falling Behind Target",I72)))</formula>
    </cfRule>
    <cfRule type="containsText" dxfId="1278" priority="1536" operator="containsText" text="On Track to be Achieved">
      <formula>NOT(ISERROR(SEARCH("On Track to be Achieved",I72)))</formula>
    </cfRule>
    <cfRule type="containsText" dxfId="1277" priority="1537" operator="containsText" text="Fully Achieved">
      <formula>NOT(ISERROR(SEARCH("Fully Achieved",I72)))</formula>
    </cfRule>
    <cfRule type="containsText" dxfId="1276" priority="1538" operator="containsText" text="Update not Provided">
      <formula>NOT(ISERROR(SEARCH("Update not Provided",I72)))</formula>
    </cfRule>
    <cfRule type="containsText" dxfId="1275" priority="1539" operator="containsText" text="Not yet due">
      <formula>NOT(ISERROR(SEARCH("Not yet due",I72)))</formula>
    </cfRule>
    <cfRule type="containsText" dxfId="1274" priority="1540" operator="containsText" text="Completed Behind Schedule">
      <formula>NOT(ISERROR(SEARCH("Completed Behind Schedule",I72)))</formula>
    </cfRule>
    <cfRule type="containsText" dxfId="1273" priority="1541" operator="containsText" text="Off Target">
      <formula>NOT(ISERROR(SEARCH("Off Target",I72)))</formula>
    </cfRule>
    <cfRule type="containsText" dxfId="1272" priority="1542" operator="containsText" text="In Danger of Falling Behind Target">
      <formula>NOT(ISERROR(SEARCH("In Danger of Falling Behind Target",I72)))</formula>
    </cfRule>
    <cfRule type="containsText" dxfId="1271" priority="1543" operator="containsText" text="On Track to be Achieved">
      <formula>NOT(ISERROR(SEARCH("On Track to be Achieved",I72)))</formula>
    </cfRule>
    <cfRule type="containsText" dxfId="1270" priority="1544" operator="containsText" text="Fully Achieved">
      <formula>NOT(ISERROR(SEARCH("Fully Achieved",I72)))</formula>
    </cfRule>
    <cfRule type="containsText" dxfId="1269" priority="1545" operator="containsText" text="Fully Achieved">
      <formula>NOT(ISERROR(SEARCH("Fully Achieved",I72)))</formula>
    </cfRule>
    <cfRule type="containsText" dxfId="1268" priority="1546" operator="containsText" text="Fully Achieved">
      <formula>NOT(ISERROR(SEARCH("Fully Achieved",I72)))</formula>
    </cfRule>
    <cfRule type="containsText" dxfId="1267" priority="1547" operator="containsText" text="Deferred">
      <formula>NOT(ISERROR(SEARCH("Deferred",I72)))</formula>
    </cfRule>
    <cfRule type="containsText" dxfId="1266" priority="1548" operator="containsText" text="Deleted">
      <formula>NOT(ISERROR(SEARCH("Deleted",I72)))</formula>
    </cfRule>
    <cfRule type="containsText" dxfId="1265" priority="1549" operator="containsText" text="In Danger of Falling Behind Target">
      <formula>NOT(ISERROR(SEARCH("In Danger of Falling Behind Target",I72)))</formula>
    </cfRule>
    <cfRule type="containsText" dxfId="1264" priority="1550" operator="containsText" text="Not yet due">
      <formula>NOT(ISERROR(SEARCH("Not yet due",I72)))</formula>
    </cfRule>
    <cfRule type="containsText" dxfId="1263" priority="1551" operator="containsText" text="Update not Provided">
      <formula>NOT(ISERROR(SEARCH("Update not Provided",I72)))</formula>
    </cfRule>
  </conditionalFormatting>
  <conditionalFormatting sqref="I79:I81">
    <cfRule type="containsText" dxfId="1262" priority="1480" operator="containsText" text="On track to be achieved">
      <formula>NOT(ISERROR(SEARCH("On track to be achieved",I79)))</formula>
    </cfRule>
    <cfRule type="containsText" dxfId="1261" priority="1481" operator="containsText" text="Deferred">
      <formula>NOT(ISERROR(SEARCH("Deferred",I79)))</formula>
    </cfRule>
    <cfRule type="containsText" dxfId="1260" priority="1482" operator="containsText" text="Deleted">
      <formula>NOT(ISERROR(SEARCH("Deleted",I79)))</formula>
    </cfRule>
    <cfRule type="containsText" dxfId="1259" priority="1483" operator="containsText" text="In Danger of Falling Behind Target">
      <formula>NOT(ISERROR(SEARCH("In Danger of Falling Behind Target",I79)))</formula>
    </cfRule>
    <cfRule type="containsText" dxfId="1258" priority="1484" operator="containsText" text="Not yet due">
      <formula>NOT(ISERROR(SEARCH("Not yet due",I79)))</formula>
    </cfRule>
    <cfRule type="containsText" dxfId="1257" priority="1485" operator="containsText" text="Update not Provided">
      <formula>NOT(ISERROR(SEARCH("Update not Provided",I79)))</formula>
    </cfRule>
    <cfRule type="containsText" dxfId="1256" priority="1486" operator="containsText" text="Not yet due">
      <formula>NOT(ISERROR(SEARCH("Not yet due",I79)))</formula>
    </cfRule>
    <cfRule type="containsText" dxfId="1255" priority="1487" operator="containsText" text="Completed Behind Schedule">
      <formula>NOT(ISERROR(SEARCH("Completed Behind Schedule",I79)))</formula>
    </cfRule>
    <cfRule type="containsText" dxfId="1254" priority="1488" operator="containsText" text="Off Target">
      <formula>NOT(ISERROR(SEARCH("Off Target",I79)))</formula>
    </cfRule>
    <cfRule type="containsText" dxfId="1253" priority="1489" operator="containsText" text="On Track to be Achieved">
      <formula>NOT(ISERROR(SEARCH("On Track to be Achieved",I79)))</formula>
    </cfRule>
    <cfRule type="containsText" dxfId="1252" priority="1490" operator="containsText" text="Fully Achieved">
      <formula>NOT(ISERROR(SEARCH("Fully Achieved",I79)))</formula>
    </cfRule>
    <cfRule type="containsText" dxfId="1251" priority="1491" operator="containsText" text="Not yet due">
      <formula>NOT(ISERROR(SEARCH("Not yet due",I79)))</formula>
    </cfRule>
    <cfRule type="containsText" dxfId="1250" priority="1492" operator="containsText" text="Not Yet Due">
      <formula>NOT(ISERROR(SEARCH("Not Yet Due",I79)))</formula>
    </cfRule>
    <cfRule type="containsText" dxfId="1249" priority="1493" operator="containsText" text="Deferred">
      <formula>NOT(ISERROR(SEARCH("Deferred",I79)))</formula>
    </cfRule>
    <cfRule type="containsText" dxfId="1248" priority="1494" operator="containsText" text="Deleted">
      <formula>NOT(ISERROR(SEARCH("Deleted",I79)))</formula>
    </cfRule>
    <cfRule type="containsText" dxfId="1247" priority="1495" operator="containsText" text="In Danger of Falling Behind Target">
      <formula>NOT(ISERROR(SEARCH("In Danger of Falling Behind Target",I79)))</formula>
    </cfRule>
    <cfRule type="containsText" dxfId="1246" priority="1496" operator="containsText" text="Not yet due">
      <formula>NOT(ISERROR(SEARCH("Not yet due",I79)))</formula>
    </cfRule>
    <cfRule type="containsText" dxfId="1245" priority="1497" operator="containsText" text="Completed Behind Schedule">
      <formula>NOT(ISERROR(SEARCH("Completed Behind Schedule",I79)))</formula>
    </cfRule>
    <cfRule type="containsText" dxfId="1244" priority="1498" operator="containsText" text="Off Target">
      <formula>NOT(ISERROR(SEARCH("Off Target",I79)))</formula>
    </cfRule>
    <cfRule type="containsText" dxfId="1243" priority="1499" operator="containsText" text="In Danger of Falling Behind Target">
      <formula>NOT(ISERROR(SEARCH("In Danger of Falling Behind Target",I79)))</formula>
    </cfRule>
    <cfRule type="containsText" dxfId="1242" priority="1500" operator="containsText" text="On Track to be Achieved">
      <formula>NOT(ISERROR(SEARCH("On Track to be Achieved",I79)))</formula>
    </cfRule>
    <cfRule type="containsText" dxfId="1241" priority="1501" operator="containsText" text="Fully Achieved">
      <formula>NOT(ISERROR(SEARCH("Fully Achieved",I79)))</formula>
    </cfRule>
    <cfRule type="containsText" dxfId="1240" priority="1502" operator="containsText" text="Update not Provided">
      <formula>NOT(ISERROR(SEARCH("Update not Provided",I79)))</formula>
    </cfRule>
    <cfRule type="containsText" dxfId="1239" priority="1503" operator="containsText" text="Not yet due">
      <formula>NOT(ISERROR(SEARCH("Not yet due",I79)))</formula>
    </cfRule>
    <cfRule type="containsText" dxfId="1238" priority="1504" operator="containsText" text="Completed Behind Schedule">
      <formula>NOT(ISERROR(SEARCH("Completed Behind Schedule",I79)))</formula>
    </cfRule>
    <cfRule type="containsText" dxfId="1237" priority="1505" operator="containsText" text="Off Target">
      <formula>NOT(ISERROR(SEARCH("Off Target",I79)))</formula>
    </cfRule>
    <cfRule type="containsText" dxfId="1236" priority="1506" operator="containsText" text="In Danger of Falling Behind Target">
      <formula>NOT(ISERROR(SEARCH("In Danger of Falling Behind Target",I79)))</formula>
    </cfRule>
    <cfRule type="containsText" dxfId="1235" priority="1507" operator="containsText" text="On Track to be Achieved">
      <formula>NOT(ISERROR(SEARCH("On Track to be Achieved",I79)))</formula>
    </cfRule>
    <cfRule type="containsText" dxfId="1234" priority="1508" operator="containsText" text="Fully Achieved">
      <formula>NOT(ISERROR(SEARCH("Fully Achieved",I79)))</formula>
    </cfRule>
    <cfRule type="containsText" dxfId="1233" priority="1509" operator="containsText" text="Fully Achieved">
      <formula>NOT(ISERROR(SEARCH("Fully Achieved",I79)))</formula>
    </cfRule>
    <cfRule type="containsText" dxfId="1232" priority="1510" operator="containsText" text="Fully Achieved">
      <formula>NOT(ISERROR(SEARCH("Fully Achieved",I79)))</formula>
    </cfRule>
    <cfRule type="containsText" dxfId="1231" priority="1511" operator="containsText" text="Deferred">
      <formula>NOT(ISERROR(SEARCH("Deferred",I79)))</formula>
    </cfRule>
    <cfRule type="containsText" dxfId="1230" priority="1512" operator="containsText" text="Deleted">
      <formula>NOT(ISERROR(SEARCH("Deleted",I79)))</formula>
    </cfRule>
    <cfRule type="containsText" dxfId="1229" priority="1513" operator="containsText" text="In Danger of Falling Behind Target">
      <formula>NOT(ISERROR(SEARCH("In Danger of Falling Behind Target",I79)))</formula>
    </cfRule>
    <cfRule type="containsText" dxfId="1228" priority="1514" operator="containsText" text="Not yet due">
      <formula>NOT(ISERROR(SEARCH("Not yet due",I79)))</formula>
    </cfRule>
    <cfRule type="containsText" dxfId="1227" priority="1515" operator="containsText" text="Update not Provided">
      <formula>NOT(ISERROR(SEARCH("Update not Provided",I79)))</formula>
    </cfRule>
  </conditionalFormatting>
  <conditionalFormatting sqref="I82">
    <cfRule type="containsText" dxfId="1226" priority="1444" operator="containsText" text="On track to be achieved">
      <formula>NOT(ISERROR(SEARCH("On track to be achieved",I82)))</formula>
    </cfRule>
    <cfRule type="containsText" dxfId="1225" priority="1445" operator="containsText" text="Deferred">
      <formula>NOT(ISERROR(SEARCH("Deferred",I82)))</formula>
    </cfRule>
    <cfRule type="containsText" dxfId="1224" priority="1446" operator="containsText" text="Deleted">
      <formula>NOT(ISERROR(SEARCH("Deleted",I82)))</formula>
    </cfRule>
    <cfRule type="containsText" dxfId="1223" priority="1447" operator="containsText" text="In Danger of Falling Behind Target">
      <formula>NOT(ISERROR(SEARCH("In Danger of Falling Behind Target",I82)))</formula>
    </cfRule>
    <cfRule type="containsText" dxfId="1222" priority="1448" operator="containsText" text="Not yet due">
      <formula>NOT(ISERROR(SEARCH("Not yet due",I82)))</formula>
    </cfRule>
    <cfRule type="containsText" dxfId="1221" priority="1449" operator="containsText" text="Update not Provided">
      <formula>NOT(ISERROR(SEARCH("Update not Provided",I82)))</formula>
    </cfRule>
    <cfRule type="containsText" dxfId="1220" priority="1450" operator="containsText" text="Not yet due">
      <formula>NOT(ISERROR(SEARCH("Not yet due",I82)))</formula>
    </cfRule>
    <cfRule type="containsText" dxfId="1219" priority="1451" operator="containsText" text="Completed Behind Schedule">
      <formula>NOT(ISERROR(SEARCH("Completed Behind Schedule",I82)))</formula>
    </cfRule>
    <cfRule type="containsText" dxfId="1218" priority="1452" operator="containsText" text="Off Target">
      <formula>NOT(ISERROR(SEARCH("Off Target",I82)))</formula>
    </cfRule>
    <cfRule type="containsText" dxfId="1217" priority="1453" operator="containsText" text="On Track to be Achieved">
      <formula>NOT(ISERROR(SEARCH("On Track to be Achieved",I82)))</formula>
    </cfRule>
    <cfRule type="containsText" dxfId="1216" priority="1454" operator="containsText" text="Fully Achieved">
      <formula>NOT(ISERROR(SEARCH("Fully Achieved",I82)))</formula>
    </cfRule>
    <cfRule type="containsText" dxfId="1215" priority="1455" operator="containsText" text="Not yet due">
      <formula>NOT(ISERROR(SEARCH("Not yet due",I82)))</formula>
    </cfRule>
    <cfRule type="containsText" dxfId="1214" priority="1456" operator="containsText" text="Not Yet Due">
      <formula>NOT(ISERROR(SEARCH("Not Yet Due",I82)))</formula>
    </cfRule>
    <cfRule type="containsText" dxfId="1213" priority="1457" operator="containsText" text="Deferred">
      <formula>NOT(ISERROR(SEARCH("Deferred",I82)))</formula>
    </cfRule>
    <cfRule type="containsText" dxfId="1212" priority="1458" operator="containsText" text="Deleted">
      <formula>NOT(ISERROR(SEARCH("Deleted",I82)))</formula>
    </cfRule>
    <cfRule type="containsText" dxfId="1211" priority="1459" operator="containsText" text="In Danger of Falling Behind Target">
      <formula>NOT(ISERROR(SEARCH("In Danger of Falling Behind Target",I82)))</formula>
    </cfRule>
    <cfRule type="containsText" dxfId="1210" priority="1460" operator="containsText" text="Not yet due">
      <formula>NOT(ISERROR(SEARCH("Not yet due",I82)))</formula>
    </cfRule>
    <cfRule type="containsText" dxfId="1209" priority="1461" operator="containsText" text="Completed Behind Schedule">
      <formula>NOT(ISERROR(SEARCH("Completed Behind Schedule",I82)))</formula>
    </cfRule>
    <cfRule type="containsText" dxfId="1208" priority="1462" operator="containsText" text="Off Target">
      <formula>NOT(ISERROR(SEARCH("Off Target",I82)))</formula>
    </cfRule>
    <cfRule type="containsText" dxfId="1207" priority="1463" operator="containsText" text="In Danger of Falling Behind Target">
      <formula>NOT(ISERROR(SEARCH("In Danger of Falling Behind Target",I82)))</formula>
    </cfRule>
    <cfRule type="containsText" dxfId="1206" priority="1464" operator="containsText" text="On Track to be Achieved">
      <formula>NOT(ISERROR(SEARCH("On Track to be Achieved",I82)))</formula>
    </cfRule>
    <cfRule type="containsText" dxfId="1205" priority="1465" operator="containsText" text="Fully Achieved">
      <formula>NOT(ISERROR(SEARCH("Fully Achieved",I82)))</formula>
    </cfRule>
    <cfRule type="containsText" dxfId="1204" priority="1466" operator="containsText" text="Update not Provided">
      <formula>NOT(ISERROR(SEARCH("Update not Provided",I82)))</formula>
    </cfRule>
    <cfRule type="containsText" dxfId="1203" priority="1467" operator="containsText" text="Not yet due">
      <formula>NOT(ISERROR(SEARCH("Not yet due",I82)))</formula>
    </cfRule>
    <cfRule type="containsText" dxfId="1202" priority="1468" operator="containsText" text="Completed Behind Schedule">
      <formula>NOT(ISERROR(SEARCH("Completed Behind Schedule",I82)))</formula>
    </cfRule>
    <cfRule type="containsText" dxfId="1201" priority="1469" operator="containsText" text="Off Target">
      <formula>NOT(ISERROR(SEARCH("Off Target",I82)))</formula>
    </cfRule>
    <cfRule type="containsText" dxfId="1200" priority="1470" operator="containsText" text="In Danger of Falling Behind Target">
      <formula>NOT(ISERROR(SEARCH("In Danger of Falling Behind Target",I82)))</formula>
    </cfRule>
    <cfRule type="containsText" dxfId="1199" priority="1471" operator="containsText" text="On Track to be Achieved">
      <formula>NOT(ISERROR(SEARCH("On Track to be Achieved",I82)))</formula>
    </cfRule>
    <cfRule type="containsText" dxfId="1198" priority="1472" operator="containsText" text="Fully Achieved">
      <formula>NOT(ISERROR(SEARCH("Fully Achieved",I82)))</formula>
    </cfRule>
    <cfRule type="containsText" dxfId="1197" priority="1473" operator="containsText" text="Fully Achieved">
      <formula>NOT(ISERROR(SEARCH("Fully Achieved",I82)))</formula>
    </cfRule>
    <cfRule type="containsText" dxfId="1196" priority="1474" operator="containsText" text="Fully Achieved">
      <formula>NOT(ISERROR(SEARCH("Fully Achieved",I82)))</formula>
    </cfRule>
    <cfRule type="containsText" dxfId="1195" priority="1475" operator="containsText" text="Deferred">
      <formula>NOT(ISERROR(SEARCH("Deferred",I82)))</formula>
    </cfRule>
    <cfRule type="containsText" dxfId="1194" priority="1476" operator="containsText" text="Deleted">
      <formula>NOT(ISERROR(SEARCH("Deleted",I82)))</formula>
    </cfRule>
    <cfRule type="containsText" dxfId="1193" priority="1477" operator="containsText" text="In Danger of Falling Behind Target">
      <formula>NOT(ISERROR(SEARCH("In Danger of Falling Behind Target",I82)))</formula>
    </cfRule>
    <cfRule type="containsText" dxfId="1192" priority="1478" operator="containsText" text="Not yet due">
      <formula>NOT(ISERROR(SEARCH("Not yet due",I82)))</formula>
    </cfRule>
    <cfRule type="containsText" dxfId="1191" priority="1479" operator="containsText" text="Update not Provided">
      <formula>NOT(ISERROR(SEARCH("Update not Provided",I82)))</formula>
    </cfRule>
  </conditionalFormatting>
  <conditionalFormatting sqref="I84:I88">
    <cfRule type="containsText" dxfId="1190" priority="1408" operator="containsText" text="On track to be achieved">
      <formula>NOT(ISERROR(SEARCH("On track to be achieved",I84)))</formula>
    </cfRule>
    <cfRule type="containsText" dxfId="1189" priority="1409" operator="containsText" text="Deferred">
      <formula>NOT(ISERROR(SEARCH("Deferred",I84)))</formula>
    </cfRule>
    <cfRule type="containsText" dxfId="1188" priority="1410" operator="containsText" text="Deleted">
      <formula>NOT(ISERROR(SEARCH("Deleted",I84)))</formula>
    </cfRule>
    <cfRule type="containsText" dxfId="1187" priority="1411" operator="containsText" text="In Danger of Falling Behind Target">
      <formula>NOT(ISERROR(SEARCH("In Danger of Falling Behind Target",I84)))</formula>
    </cfRule>
    <cfRule type="containsText" dxfId="1186" priority="1412" operator="containsText" text="Not yet due">
      <formula>NOT(ISERROR(SEARCH("Not yet due",I84)))</formula>
    </cfRule>
    <cfRule type="containsText" dxfId="1185" priority="1413" operator="containsText" text="Update not Provided">
      <formula>NOT(ISERROR(SEARCH("Update not Provided",I84)))</formula>
    </cfRule>
    <cfRule type="containsText" dxfId="1184" priority="1414" operator="containsText" text="Not yet due">
      <formula>NOT(ISERROR(SEARCH("Not yet due",I84)))</formula>
    </cfRule>
    <cfRule type="containsText" dxfId="1183" priority="1415" operator="containsText" text="Completed Behind Schedule">
      <formula>NOT(ISERROR(SEARCH("Completed Behind Schedule",I84)))</formula>
    </cfRule>
    <cfRule type="containsText" dxfId="1182" priority="1416" operator="containsText" text="Off Target">
      <formula>NOT(ISERROR(SEARCH("Off Target",I84)))</formula>
    </cfRule>
    <cfRule type="containsText" dxfId="1181" priority="1417" operator="containsText" text="On Track to be Achieved">
      <formula>NOT(ISERROR(SEARCH("On Track to be Achieved",I84)))</formula>
    </cfRule>
    <cfRule type="containsText" dxfId="1180" priority="1418" operator="containsText" text="Fully Achieved">
      <formula>NOT(ISERROR(SEARCH("Fully Achieved",I84)))</formula>
    </cfRule>
    <cfRule type="containsText" dxfId="1179" priority="1419" operator="containsText" text="Not yet due">
      <formula>NOT(ISERROR(SEARCH("Not yet due",I84)))</formula>
    </cfRule>
    <cfRule type="containsText" dxfId="1178" priority="1420" operator="containsText" text="Not Yet Due">
      <formula>NOT(ISERROR(SEARCH("Not Yet Due",I84)))</formula>
    </cfRule>
    <cfRule type="containsText" dxfId="1177" priority="1421" operator="containsText" text="Deferred">
      <formula>NOT(ISERROR(SEARCH("Deferred",I84)))</formula>
    </cfRule>
    <cfRule type="containsText" dxfId="1176" priority="1422" operator="containsText" text="Deleted">
      <formula>NOT(ISERROR(SEARCH("Deleted",I84)))</formula>
    </cfRule>
    <cfRule type="containsText" dxfId="1175" priority="1423" operator="containsText" text="In Danger of Falling Behind Target">
      <formula>NOT(ISERROR(SEARCH("In Danger of Falling Behind Target",I84)))</formula>
    </cfRule>
    <cfRule type="containsText" dxfId="1174" priority="1424" operator="containsText" text="Not yet due">
      <formula>NOT(ISERROR(SEARCH("Not yet due",I84)))</formula>
    </cfRule>
    <cfRule type="containsText" dxfId="1173" priority="1425" operator="containsText" text="Completed Behind Schedule">
      <formula>NOT(ISERROR(SEARCH("Completed Behind Schedule",I84)))</formula>
    </cfRule>
    <cfRule type="containsText" dxfId="1172" priority="1426" operator="containsText" text="Off Target">
      <formula>NOT(ISERROR(SEARCH("Off Target",I84)))</formula>
    </cfRule>
    <cfRule type="containsText" dxfId="1171" priority="1427" operator="containsText" text="In Danger of Falling Behind Target">
      <formula>NOT(ISERROR(SEARCH("In Danger of Falling Behind Target",I84)))</formula>
    </cfRule>
    <cfRule type="containsText" dxfId="1170" priority="1428" operator="containsText" text="On Track to be Achieved">
      <formula>NOT(ISERROR(SEARCH("On Track to be Achieved",I84)))</formula>
    </cfRule>
    <cfRule type="containsText" dxfId="1169" priority="1429" operator="containsText" text="Fully Achieved">
      <formula>NOT(ISERROR(SEARCH("Fully Achieved",I84)))</formula>
    </cfRule>
    <cfRule type="containsText" dxfId="1168" priority="1430" operator="containsText" text="Update not Provided">
      <formula>NOT(ISERROR(SEARCH("Update not Provided",I84)))</formula>
    </cfRule>
    <cfRule type="containsText" dxfId="1167" priority="1431" operator="containsText" text="Not yet due">
      <formula>NOT(ISERROR(SEARCH("Not yet due",I84)))</formula>
    </cfRule>
    <cfRule type="containsText" dxfId="1166" priority="1432" operator="containsText" text="Completed Behind Schedule">
      <formula>NOT(ISERROR(SEARCH("Completed Behind Schedule",I84)))</formula>
    </cfRule>
    <cfRule type="containsText" dxfId="1165" priority="1433" operator="containsText" text="Off Target">
      <formula>NOT(ISERROR(SEARCH("Off Target",I84)))</formula>
    </cfRule>
    <cfRule type="containsText" dxfId="1164" priority="1434" operator="containsText" text="In Danger of Falling Behind Target">
      <formula>NOT(ISERROR(SEARCH("In Danger of Falling Behind Target",I84)))</formula>
    </cfRule>
    <cfRule type="containsText" dxfId="1163" priority="1435" operator="containsText" text="On Track to be Achieved">
      <formula>NOT(ISERROR(SEARCH("On Track to be Achieved",I84)))</formula>
    </cfRule>
    <cfRule type="containsText" dxfId="1162" priority="1436" operator="containsText" text="Fully Achieved">
      <formula>NOT(ISERROR(SEARCH("Fully Achieved",I84)))</formula>
    </cfRule>
    <cfRule type="containsText" dxfId="1161" priority="1437" operator="containsText" text="Fully Achieved">
      <formula>NOT(ISERROR(SEARCH("Fully Achieved",I84)))</formula>
    </cfRule>
    <cfRule type="containsText" dxfId="1160" priority="1438" operator="containsText" text="Fully Achieved">
      <formula>NOT(ISERROR(SEARCH("Fully Achieved",I84)))</formula>
    </cfRule>
    <cfRule type="containsText" dxfId="1159" priority="1439" operator="containsText" text="Deferred">
      <formula>NOT(ISERROR(SEARCH("Deferred",I84)))</formula>
    </cfRule>
    <cfRule type="containsText" dxfId="1158" priority="1440" operator="containsText" text="Deleted">
      <formula>NOT(ISERROR(SEARCH("Deleted",I84)))</formula>
    </cfRule>
    <cfRule type="containsText" dxfId="1157" priority="1441" operator="containsText" text="In Danger of Falling Behind Target">
      <formula>NOT(ISERROR(SEARCH("In Danger of Falling Behind Target",I84)))</formula>
    </cfRule>
    <cfRule type="containsText" dxfId="1156" priority="1442" operator="containsText" text="Not yet due">
      <formula>NOT(ISERROR(SEARCH("Not yet due",I84)))</formula>
    </cfRule>
    <cfRule type="containsText" dxfId="1155" priority="1443" operator="containsText" text="Update not Provided">
      <formula>NOT(ISERROR(SEARCH("Update not Provided",I84)))</formula>
    </cfRule>
  </conditionalFormatting>
  <conditionalFormatting sqref="I89:I91">
    <cfRule type="containsText" dxfId="1154" priority="1372" operator="containsText" text="On track to be achieved">
      <formula>NOT(ISERROR(SEARCH("On track to be achieved",I89)))</formula>
    </cfRule>
    <cfRule type="containsText" dxfId="1153" priority="1373" operator="containsText" text="Deferred">
      <formula>NOT(ISERROR(SEARCH("Deferred",I89)))</formula>
    </cfRule>
    <cfRule type="containsText" dxfId="1152" priority="1374" operator="containsText" text="Deleted">
      <formula>NOT(ISERROR(SEARCH("Deleted",I89)))</formula>
    </cfRule>
    <cfRule type="containsText" dxfId="1151" priority="1375" operator="containsText" text="In Danger of Falling Behind Target">
      <formula>NOT(ISERROR(SEARCH("In Danger of Falling Behind Target",I89)))</formula>
    </cfRule>
    <cfRule type="containsText" dxfId="1150" priority="1376" operator="containsText" text="Not yet due">
      <formula>NOT(ISERROR(SEARCH("Not yet due",I89)))</formula>
    </cfRule>
    <cfRule type="containsText" dxfId="1149" priority="1377" operator="containsText" text="Update not Provided">
      <formula>NOT(ISERROR(SEARCH("Update not Provided",I89)))</formula>
    </cfRule>
    <cfRule type="containsText" dxfId="1148" priority="1378" operator="containsText" text="Not yet due">
      <formula>NOT(ISERROR(SEARCH("Not yet due",I89)))</formula>
    </cfRule>
    <cfRule type="containsText" dxfId="1147" priority="1379" operator="containsText" text="Completed Behind Schedule">
      <formula>NOT(ISERROR(SEARCH("Completed Behind Schedule",I89)))</formula>
    </cfRule>
    <cfRule type="containsText" dxfId="1146" priority="1380" operator="containsText" text="Off Target">
      <formula>NOT(ISERROR(SEARCH("Off Target",I89)))</formula>
    </cfRule>
    <cfRule type="containsText" dxfId="1145" priority="1381" operator="containsText" text="On Track to be Achieved">
      <formula>NOT(ISERROR(SEARCH("On Track to be Achieved",I89)))</formula>
    </cfRule>
    <cfRule type="containsText" dxfId="1144" priority="1382" operator="containsText" text="Fully Achieved">
      <formula>NOT(ISERROR(SEARCH("Fully Achieved",I89)))</formula>
    </cfRule>
    <cfRule type="containsText" dxfId="1143" priority="1383" operator="containsText" text="Not yet due">
      <formula>NOT(ISERROR(SEARCH("Not yet due",I89)))</formula>
    </cfRule>
    <cfRule type="containsText" dxfId="1142" priority="1384" operator="containsText" text="Not Yet Due">
      <formula>NOT(ISERROR(SEARCH("Not Yet Due",I89)))</formula>
    </cfRule>
    <cfRule type="containsText" dxfId="1141" priority="1385" operator="containsText" text="Deferred">
      <formula>NOT(ISERROR(SEARCH("Deferred",I89)))</formula>
    </cfRule>
    <cfRule type="containsText" dxfId="1140" priority="1386" operator="containsText" text="Deleted">
      <formula>NOT(ISERROR(SEARCH("Deleted",I89)))</formula>
    </cfRule>
    <cfRule type="containsText" dxfId="1139" priority="1387" operator="containsText" text="In Danger of Falling Behind Target">
      <formula>NOT(ISERROR(SEARCH("In Danger of Falling Behind Target",I89)))</formula>
    </cfRule>
    <cfRule type="containsText" dxfId="1138" priority="1388" operator="containsText" text="Not yet due">
      <formula>NOT(ISERROR(SEARCH("Not yet due",I89)))</formula>
    </cfRule>
    <cfRule type="containsText" dxfId="1137" priority="1389" operator="containsText" text="Completed Behind Schedule">
      <formula>NOT(ISERROR(SEARCH("Completed Behind Schedule",I89)))</formula>
    </cfRule>
    <cfRule type="containsText" dxfId="1136" priority="1390" operator="containsText" text="Off Target">
      <formula>NOT(ISERROR(SEARCH("Off Target",I89)))</formula>
    </cfRule>
    <cfRule type="containsText" dxfId="1135" priority="1391" operator="containsText" text="In Danger of Falling Behind Target">
      <formula>NOT(ISERROR(SEARCH("In Danger of Falling Behind Target",I89)))</formula>
    </cfRule>
    <cfRule type="containsText" dxfId="1134" priority="1392" operator="containsText" text="On Track to be Achieved">
      <formula>NOT(ISERROR(SEARCH("On Track to be Achieved",I89)))</formula>
    </cfRule>
    <cfRule type="containsText" dxfId="1133" priority="1393" operator="containsText" text="Fully Achieved">
      <formula>NOT(ISERROR(SEARCH("Fully Achieved",I89)))</formula>
    </cfRule>
    <cfRule type="containsText" dxfId="1132" priority="1394" operator="containsText" text="Update not Provided">
      <formula>NOT(ISERROR(SEARCH("Update not Provided",I89)))</formula>
    </cfRule>
    <cfRule type="containsText" dxfId="1131" priority="1395" operator="containsText" text="Not yet due">
      <formula>NOT(ISERROR(SEARCH("Not yet due",I89)))</formula>
    </cfRule>
    <cfRule type="containsText" dxfId="1130" priority="1396" operator="containsText" text="Completed Behind Schedule">
      <formula>NOT(ISERROR(SEARCH("Completed Behind Schedule",I89)))</formula>
    </cfRule>
    <cfRule type="containsText" dxfId="1129" priority="1397" operator="containsText" text="Off Target">
      <formula>NOT(ISERROR(SEARCH("Off Target",I89)))</formula>
    </cfRule>
    <cfRule type="containsText" dxfId="1128" priority="1398" operator="containsText" text="In Danger of Falling Behind Target">
      <formula>NOT(ISERROR(SEARCH("In Danger of Falling Behind Target",I89)))</formula>
    </cfRule>
    <cfRule type="containsText" dxfId="1127" priority="1399" operator="containsText" text="On Track to be Achieved">
      <formula>NOT(ISERROR(SEARCH("On Track to be Achieved",I89)))</formula>
    </cfRule>
    <cfRule type="containsText" dxfId="1126" priority="1400" operator="containsText" text="Fully Achieved">
      <formula>NOT(ISERROR(SEARCH("Fully Achieved",I89)))</formula>
    </cfRule>
    <cfRule type="containsText" dxfId="1125" priority="1401" operator="containsText" text="Fully Achieved">
      <formula>NOT(ISERROR(SEARCH("Fully Achieved",I89)))</formula>
    </cfRule>
    <cfRule type="containsText" dxfId="1124" priority="1402" operator="containsText" text="Fully Achieved">
      <formula>NOT(ISERROR(SEARCH("Fully Achieved",I89)))</formula>
    </cfRule>
    <cfRule type="containsText" dxfId="1123" priority="1403" operator="containsText" text="Deferred">
      <formula>NOT(ISERROR(SEARCH("Deferred",I89)))</formula>
    </cfRule>
    <cfRule type="containsText" dxfId="1122" priority="1404" operator="containsText" text="Deleted">
      <formula>NOT(ISERROR(SEARCH("Deleted",I89)))</formula>
    </cfRule>
    <cfRule type="containsText" dxfId="1121" priority="1405" operator="containsText" text="In Danger of Falling Behind Target">
      <formula>NOT(ISERROR(SEARCH("In Danger of Falling Behind Target",I89)))</formula>
    </cfRule>
    <cfRule type="containsText" dxfId="1120" priority="1406" operator="containsText" text="Not yet due">
      <formula>NOT(ISERROR(SEARCH("Not yet due",I89)))</formula>
    </cfRule>
    <cfRule type="containsText" dxfId="1119" priority="1407" operator="containsText" text="Update not Provided">
      <formula>NOT(ISERROR(SEARCH("Update not Provided",I89)))</formula>
    </cfRule>
  </conditionalFormatting>
  <conditionalFormatting sqref="I92:I96">
    <cfRule type="containsText" dxfId="1118" priority="1336" operator="containsText" text="On track to be achieved">
      <formula>NOT(ISERROR(SEARCH("On track to be achieved",I92)))</formula>
    </cfRule>
    <cfRule type="containsText" dxfId="1117" priority="1337" operator="containsText" text="Deferred">
      <formula>NOT(ISERROR(SEARCH("Deferred",I92)))</formula>
    </cfRule>
    <cfRule type="containsText" dxfId="1116" priority="1338" operator="containsText" text="Deleted">
      <formula>NOT(ISERROR(SEARCH("Deleted",I92)))</formula>
    </cfRule>
    <cfRule type="containsText" dxfId="1115" priority="1339" operator="containsText" text="In Danger of Falling Behind Target">
      <formula>NOT(ISERROR(SEARCH("In Danger of Falling Behind Target",I92)))</formula>
    </cfRule>
    <cfRule type="containsText" dxfId="1114" priority="1340" operator="containsText" text="Not yet due">
      <formula>NOT(ISERROR(SEARCH("Not yet due",I92)))</formula>
    </cfRule>
    <cfRule type="containsText" dxfId="1113" priority="1341" operator="containsText" text="Update not Provided">
      <formula>NOT(ISERROR(SEARCH("Update not Provided",I92)))</formula>
    </cfRule>
    <cfRule type="containsText" dxfId="1112" priority="1342" operator="containsText" text="Not yet due">
      <formula>NOT(ISERROR(SEARCH("Not yet due",I92)))</formula>
    </cfRule>
    <cfRule type="containsText" dxfId="1111" priority="1343" operator="containsText" text="Completed Behind Schedule">
      <formula>NOT(ISERROR(SEARCH("Completed Behind Schedule",I92)))</formula>
    </cfRule>
    <cfRule type="containsText" dxfId="1110" priority="1344" operator="containsText" text="Off Target">
      <formula>NOT(ISERROR(SEARCH("Off Target",I92)))</formula>
    </cfRule>
    <cfRule type="containsText" dxfId="1109" priority="1345" operator="containsText" text="On Track to be Achieved">
      <formula>NOT(ISERROR(SEARCH("On Track to be Achieved",I92)))</formula>
    </cfRule>
    <cfRule type="containsText" dxfId="1108" priority="1346" operator="containsText" text="Fully Achieved">
      <formula>NOT(ISERROR(SEARCH("Fully Achieved",I92)))</formula>
    </cfRule>
    <cfRule type="containsText" dxfId="1107" priority="1347" operator="containsText" text="Not yet due">
      <formula>NOT(ISERROR(SEARCH("Not yet due",I92)))</formula>
    </cfRule>
    <cfRule type="containsText" dxfId="1106" priority="1348" operator="containsText" text="Not Yet Due">
      <formula>NOT(ISERROR(SEARCH("Not Yet Due",I92)))</formula>
    </cfRule>
    <cfRule type="containsText" dxfId="1105" priority="1349" operator="containsText" text="Deferred">
      <formula>NOT(ISERROR(SEARCH("Deferred",I92)))</formula>
    </cfRule>
    <cfRule type="containsText" dxfId="1104" priority="1350" operator="containsText" text="Deleted">
      <formula>NOT(ISERROR(SEARCH("Deleted",I92)))</formula>
    </cfRule>
    <cfRule type="containsText" dxfId="1103" priority="1351" operator="containsText" text="In Danger of Falling Behind Target">
      <formula>NOT(ISERROR(SEARCH("In Danger of Falling Behind Target",I92)))</formula>
    </cfRule>
    <cfRule type="containsText" dxfId="1102" priority="1352" operator="containsText" text="Not yet due">
      <formula>NOT(ISERROR(SEARCH("Not yet due",I92)))</formula>
    </cfRule>
    <cfRule type="containsText" dxfId="1101" priority="1353" operator="containsText" text="Completed Behind Schedule">
      <formula>NOT(ISERROR(SEARCH("Completed Behind Schedule",I92)))</formula>
    </cfRule>
    <cfRule type="containsText" dxfId="1100" priority="1354" operator="containsText" text="Off Target">
      <formula>NOT(ISERROR(SEARCH("Off Target",I92)))</formula>
    </cfRule>
    <cfRule type="containsText" dxfId="1099" priority="1355" operator="containsText" text="In Danger of Falling Behind Target">
      <formula>NOT(ISERROR(SEARCH("In Danger of Falling Behind Target",I92)))</formula>
    </cfRule>
    <cfRule type="containsText" dxfId="1098" priority="1356" operator="containsText" text="On Track to be Achieved">
      <formula>NOT(ISERROR(SEARCH("On Track to be Achieved",I92)))</formula>
    </cfRule>
    <cfRule type="containsText" dxfId="1097" priority="1357" operator="containsText" text="Fully Achieved">
      <formula>NOT(ISERROR(SEARCH("Fully Achieved",I92)))</formula>
    </cfRule>
    <cfRule type="containsText" dxfId="1096" priority="1358" operator="containsText" text="Update not Provided">
      <formula>NOT(ISERROR(SEARCH("Update not Provided",I92)))</formula>
    </cfRule>
    <cfRule type="containsText" dxfId="1095" priority="1359" operator="containsText" text="Not yet due">
      <formula>NOT(ISERROR(SEARCH("Not yet due",I92)))</formula>
    </cfRule>
    <cfRule type="containsText" dxfId="1094" priority="1360" operator="containsText" text="Completed Behind Schedule">
      <formula>NOT(ISERROR(SEARCH("Completed Behind Schedule",I92)))</formula>
    </cfRule>
    <cfRule type="containsText" dxfId="1093" priority="1361" operator="containsText" text="Off Target">
      <formula>NOT(ISERROR(SEARCH("Off Target",I92)))</formula>
    </cfRule>
    <cfRule type="containsText" dxfId="1092" priority="1362" operator="containsText" text="In Danger of Falling Behind Target">
      <formula>NOT(ISERROR(SEARCH("In Danger of Falling Behind Target",I92)))</formula>
    </cfRule>
    <cfRule type="containsText" dxfId="1091" priority="1363" operator="containsText" text="On Track to be Achieved">
      <formula>NOT(ISERROR(SEARCH("On Track to be Achieved",I92)))</formula>
    </cfRule>
    <cfRule type="containsText" dxfId="1090" priority="1364" operator="containsText" text="Fully Achieved">
      <formula>NOT(ISERROR(SEARCH("Fully Achieved",I92)))</formula>
    </cfRule>
    <cfRule type="containsText" dxfId="1089" priority="1365" operator="containsText" text="Fully Achieved">
      <formula>NOT(ISERROR(SEARCH("Fully Achieved",I92)))</formula>
    </cfRule>
    <cfRule type="containsText" dxfId="1088" priority="1366" operator="containsText" text="Fully Achieved">
      <formula>NOT(ISERROR(SEARCH("Fully Achieved",I92)))</formula>
    </cfRule>
    <cfRule type="containsText" dxfId="1087" priority="1367" operator="containsText" text="Deferred">
      <formula>NOT(ISERROR(SEARCH("Deferred",I92)))</formula>
    </cfRule>
    <cfRule type="containsText" dxfId="1086" priority="1368" operator="containsText" text="Deleted">
      <formula>NOT(ISERROR(SEARCH("Deleted",I92)))</formula>
    </cfRule>
    <cfRule type="containsText" dxfId="1085" priority="1369" operator="containsText" text="In Danger of Falling Behind Target">
      <formula>NOT(ISERROR(SEARCH("In Danger of Falling Behind Target",I92)))</formula>
    </cfRule>
    <cfRule type="containsText" dxfId="1084" priority="1370" operator="containsText" text="Not yet due">
      <formula>NOT(ISERROR(SEARCH("Not yet due",I92)))</formula>
    </cfRule>
    <cfRule type="containsText" dxfId="1083" priority="1371" operator="containsText" text="Update not Provided">
      <formula>NOT(ISERROR(SEARCH("Update not Provided",I92)))</formula>
    </cfRule>
  </conditionalFormatting>
  <conditionalFormatting sqref="I97:I98">
    <cfRule type="containsText" dxfId="1082" priority="1300" operator="containsText" text="On track to be achieved">
      <formula>NOT(ISERROR(SEARCH("On track to be achieved",I97)))</formula>
    </cfRule>
    <cfRule type="containsText" dxfId="1081" priority="1301" operator="containsText" text="Deferred">
      <formula>NOT(ISERROR(SEARCH("Deferred",I97)))</formula>
    </cfRule>
    <cfRule type="containsText" dxfId="1080" priority="1302" operator="containsText" text="Deleted">
      <formula>NOT(ISERROR(SEARCH("Deleted",I97)))</formula>
    </cfRule>
    <cfRule type="containsText" dxfId="1079" priority="1303" operator="containsText" text="In Danger of Falling Behind Target">
      <formula>NOT(ISERROR(SEARCH("In Danger of Falling Behind Target",I97)))</formula>
    </cfRule>
    <cfRule type="containsText" dxfId="1078" priority="1304" operator="containsText" text="Not yet due">
      <formula>NOT(ISERROR(SEARCH("Not yet due",I97)))</formula>
    </cfRule>
    <cfRule type="containsText" dxfId="1077" priority="1305" operator="containsText" text="Update not Provided">
      <formula>NOT(ISERROR(SEARCH("Update not Provided",I97)))</formula>
    </cfRule>
    <cfRule type="containsText" dxfId="1076" priority="1306" operator="containsText" text="Not yet due">
      <formula>NOT(ISERROR(SEARCH("Not yet due",I97)))</formula>
    </cfRule>
    <cfRule type="containsText" dxfId="1075" priority="1307" operator="containsText" text="Completed Behind Schedule">
      <formula>NOT(ISERROR(SEARCH("Completed Behind Schedule",I97)))</formula>
    </cfRule>
    <cfRule type="containsText" dxfId="1074" priority="1308" operator="containsText" text="Off Target">
      <formula>NOT(ISERROR(SEARCH("Off Target",I97)))</formula>
    </cfRule>
    <cfRule type="containsText" dxfId="1073" priority="1309" operator="containsText" text="On Track to be Achieved">
      <formula>NOT(ISERROR(SEARCH("On Track to be Achieved",I97)))</formula>
    </cfRule>
    <cfRule type="containsText" dxfId="1072" priority="1310" operator="containsText" text="Fully Achieved">
      <formula>NOT(ISERROR(SEARCH("Fully Achieved",I97)))</formula>
    </cfRule>
    <cfRule type="containsText" dxfId="1071" priority="1311" operator="containsText" text="Not yet due">
      <formula>NOT(ISERROR(SEARCH("Not yet due",I97)))</formula>
    </cfRule>
    <cfRule type="containsText" dxfId="1070" priority="1312" operator="containsText" text="Not Yet Due">
      <formula>NOT(ISERROR(SEARCH("Not Yet Due",I97)))</formula>
    </cfRule>
    <cfRule type="containsText" dxfId="1069" priority="1313" operator="containsText" text="Deferred">
      <formula>NOT(ISERROR(SEARCH("Deferred",I97)))</formula>
    </cfRule>
    <cfRule type="containsText" dxfId="1068" priority="1314" operator="containsText" text="Deleted">
      <formula>NOT(ISERROR(SEARCH("Deleted",I97)))</formula>
    </cfRule>
    <cfRule type="containsText" dxfId="1067" priority="1315" operator="containsText" text="In Danger of Falling Behind Target">
      <formula>NOT(ISERROR(SEARCH("In Danger of Falling Behind Target",I97)))</formula>
    </cfRule>
    <cfRule type="containsText" dxfId="1066" priority="1316" operator="containsText" text="Not yet due">
      <formula>NOT(ISERROR(SEARCH("Not yet due",I97)))</formula>
    </cfRule>
    <cfRule type="containsText" dxfId="1065" priority="1317" operator="containsText" text="Completed Behind Schedule">
      <formula>NOT(ISERROR(SEARCH("Completed Behind Schedule",I97)))</formula>
    </cfRule>
    <cfRule type="containsText" dxfId="1064" priority="1318" operator="containsText" text="Off Target">
      <formula>NOT(ISERROR(SEARCH("Off Target",I97)))</formula>
    </cfRule>
    <cfRule type="containsText" dxfId="1063" priority="1319" operator="containsText" text="In Danger of Falling Behind Target">
      <formula>NOT(ISERROR(SEARCH("In Danger of Falling Behind Target",I97)))</formula>
    </cfRule>
    <cfRule type="containsText" dxfId="1062" priority="1320" operator="containsText" text="On Track to be Achieved">
      <formula>NOT(ISERROR(SEARCH("On Track to be Achieved",I97)))</formula>
    </cfRule>
    <cfRule type="containsText" dxfId="1061" priority="1321" operator="containsText" text="Fully Achieved">
      <formula>NOT(ISERROR(SEARCH("Fully Achieved",I97)))</formula>
    </cfRule>
    <cfRule type="containsText" dxfId="1060" priority="1322" operator="containsText" text="Update not Provided">
      <formula>NOT(ISERROR(SEARCH("Update not Provided",I97)))</formula>
    </cfRule>
    <cfRule type="containsText" dxfId="1059" priority="1323" operator="containsText" text="Not yet due">
      <formula>NOT(ISERROR(SEARCH("Not yet due",I97)))</formula>
    </cfRule>
    <cfRule type="containsText" dxfId="1058" priority="1324" operator="containsText" text="Completed Behind Schedule">
      <formula>NOT(ISERROR(SEARCH("Completed Behind Schedule",I97)))</formula>
    </cfRule>
    <cfRule type="containsText" dxfId="1057" priority="1325" operator="containsText" text="Off Target">
      <formula>NOT(ISERROR(SEARCH("Off Target",I97)))</formula>
    </cfRule>
    <cfRule type="containsText" dxfId="1056" priority="1326" operator="containsText" text="In Danger of Falling Behind Target">
      <formula>NOT(ISERROR(SEARCH("In Danger of Falling Behind Target",I97)))</formula>
    </cfRule>
    <cfRule type="containsText" dxfId="1055" priority="1327" operator="containsText" text="On Track to be Achieved">
      <formula>NOT(ISERROR(SEARCH("On Track to be Achieved",I97)))</formula>
    </cfRule>
    <cfRule type="containsText" dxfId="1054" priority="1328" operator="containsText" text="Fully Achieved">
      <formula>NOT(ISERROR(SEARCH("Fully Achieved",I97)))</formula>
    </cfRule>
    <cfRule type="containsText" dxfId="1053" priority="1329" operator="containsText" text="Fully Achieved">
      <formula>NOT(ISERROR(SEARCH("Fully Achieved",I97)))</formula>
    </cfRule>
    <cfRule type="containsText" dxfId="1052" priority="1330" operator="containsText" text="Fully Achieved">
      <formula>NOT(ISERROR(SEARCH("Fully Achieved",I97)))</formula>
    </cfRule>
    <cfRule type="containsText" dxfId="1051" priority="1331" operator="containsText" text="Deferred">
      <formula>NOT(ISERROR(SEARCH("Deferred",I97)))</formula>
    </cfRule>
    <cfRule type="containsText" dxfId="1050" priority="1332" operator="containsText" text="Deleted">
      <formula>NOT(ISERROR(SEARCH("Deleted",I97)))</formula>
    </cfRule>
    <cfRule type="containsText" dxfId="1049" priority="1333" operator="containsText" text="In Danger of Falling Behind Target">
      <formula>NOT(ISERROR(SEARCH("In Danger of Falling Behind Target",I97)))</formula>
    </cfRule>
    <cfRule type="containsText" dxfId="1048" priority="1334" operator="containsText" text="Not yet due">
      <formula>NOT(ISERROR(SEARCH("Not yet due",I97)))</formula>
    </cfRule>
    <cfRule type="containsText" dxfId="1047" priority="1335" operator="containsText" text="Update not Provided">
      <formula>NOT(ISERROR(SEARCH("Update not Provided",I97)))</formula>
    </cfRule>
  </conditionalFormatting>
  <conditionalFormatting sqref="I99:I109">
    <cfRule type="containsText" dxfId="1046" priority="1264" operator="containsText" text="On track to be achieved">
      <formula>NOT(ISERROR(SEARCH("On track to be achieved",I99)))</formula>
    </cfRule>
    <cfRule type="containsText" dxfId="1045" priority="1265" operator="containsText" text="Deferred">
      <formula>NOT(ISERROR(SEARCH("Deferred",I99)))</formula>
    </cfRule>
    <cfRule type="containsText" dxfId="1044" priority="1266" operator="containsText" text="Deleted">
      <formula>NOT(ISERROR(SEARCH("Deleted",I99)))</formula>
    </cfRule>
    <cfRule type="containsText" dxfId="1043" priority="1267" operator="containsText" text="In Danger of Falling Behind Target">
      <formula>NOT(ISERROR(SEARCH("In Danger of Falling Behind Target",I99)))</formula>
    </cfRule>
    <cfRule type="containsText" dxfId="1042" priority="1268" operator="containsText" text="Not yet due">
      <formula>NOT(ISERROR(SEARCH("Not yet due",I99)))</formula>
    </cfRule>
    <cfRule type="containsText" dxfId="1041" priority="1269" operator="containsText" text="Update not Provided">
      <formula>NOT(ISERROR(SEARCH("Update not Provided",I99)))</formula>
    </cfRule>
    <cfRule type="containsText" dxfId="1040" priority="1270" operator="containsText" text="Not yet due">
      <formula>NOT(ISERROR(SEARCH("Not yet due",I99)))</formula>
    </cfRule>
    <cfRule type="containsText" dxfId="1039" priority="1271" operator="containsText" text="Completed Behind Schedule">
      <formula>NOT(ISERROR(SEARCH("Completed Behind Schedule",I99)))</formula>
    </cfRule>
    <cfRule type="containsText" dxfId="1038" priority="1272" operator="containsText" text="Off Target">
      <formula>NOT(ISERROR(SEARCH("Off Target",I99)))</formula>
    </cfRule>
    <cfRule type="containsText" dxfId="1037" priority="1273" operator="containsText" text="On Track to be Achieved">
      <formula>NOT(ISERROR(SEARCH("On Track to be Achieved",I99)))</formula>
    </cfRule>
    <cfRule type="containsText" dxfId="1036" priority="1274" operator="containsText" text="Fully Achieved">
      <formula>NOT(ISERROR(SEARCH("Fully Achieved",I99)))</formula>
    </cfRule>
    <cfRule type="containsText" dxfId="1035" priority="1275" operator="containsText" text="Not yet due">
      <formula>NOT(ISERROR(SEARCH("Not yet due",I99)))</formula>
    </cfRule>
    <cfRule type="containsText" dxfId="1034" priority="1276" operator="containsText" text="Not Yet Due">
      <formula>NOT(ISERROR(SEARCH("Not Yet Due",I99)))</formula>
    </cfRule>
    <cfRule type="containsText" dxfId="1033" priority="1277" operator="containsText" text="Deferred">
      <formula>NOT(ISERROR(SEARCH("Deferred",I99)))</formula>
    </cfRule>
    <cfRule type="containsText" dxfId="1032" priority="1278" operator="containsText" text="Deleted">
      <formula>NOT(ISERROR(SEARCH("Deleted",I99)))</formula>
    </cfRule>
    <cfRule type="containsText" dxfId="1031" priority="1279" operator="containsText" text="In Danger of Falling Behind Target">
      <formula>NOT(ISERROR(SEARCH("In Danger of Falling Behind Target",I99)))</formula>
    </cfRule>
    <cfRule type="containsText" dxfId="1030" priority="1280" operator="containsText" text="Not yet due">
      <formula>NOT(ISERROR(SEARCH("Not yet due",I99)))</formula>
    </cfRule>
    <cfRule type="containsText" dxfId="1029" priority="1281" operator="containsText" text="Completed Behind Schedule">
      <formula>NOT(ISERROR(SEARCH("Completed Behind Schedule",I99)))</formula>
    </cfRule>
    <cfRule type="containsText" dxfId="1028" priority="1282" operator="containsText" text="Off Target">
      <formula>NOT(ISERROR(SEARCH("Off Target",I99)))</formula>
    </cfRule>
    <cfRule type="containsText" dxfId="1027" priority="1283" operator="containsText" text="In Danger of Falling Behind Target">
      <formula>NOT(ISERROR(SEARCH("In Danger of Falling Behind Target",I99)))</formula>
    </cfRule>
    <cfRule type="containsText" dxfId="1026" priority="1284" operator="containsText" text="On Track to be Achieved">
      <formula>NOT(ISERROR(SEARCH("On Track to be Achieved",I99)))</formula>
    </cfRule>
    <cfRule type="containsText" dxfId="1025" priority="1285" operator="containsText" text="Fully Achieved">
      <formula>NOT(ISERROR(SEARCH("Fully Achieved",I99)))</formula>
    </cfRule>
    <cfRule type="containsText" dxfId="1024" priority="1286" operator="containsText" text="Update not Provided">
      <formula>NOT(ISERROR(SEARCH("Update not Provided",I99)))</formula>
    </cfRule>
    <cfRule type="containsText" dxfId="1023" priority="1287" operator="containsText" text="Not yet due">
      <formula>NOT(ISERROR(SEARCH("Not yet due",I99)))</formula>
    </cfRule>
    <cfRule type="containsText" dxfId="1022" priority="1288" operator="containsText" text="Completed Behind Schedule">
      <formula>NOT(ISERROR(SEARCH("Completed Behind Schedule",I99)))</formula>
    </cfRule>
    <cfRule type="containsText" dxfId="1021" priority="1289" operator="containsText" text="Off Target">
      <formula>NOT(ISERROR(SEARCH("Off Target",I99)))</formula>
    </cfRule>
    <cfRule type="containsText" dxfId="1020" priority="1290" operator="containsText" text="In Danger of Falling Behind Target">
      <formula>NOT(ISERROR(SEARCH("In Danger of Falling Behind Target",I99)))</formula>
    </cfRule>
    <cfRule type="containsText" dxfId="1019" priority="1291" operator="containsText" text="On Track to be Achieved">
      <formula>NOT(ISERROR(SEARCH("On Track to be Achieved",I99)))</formula>
    </cfRule>
    <cfRule type="containsText" dxfId="1018" priority="1292" operator="containsText" text="Fully Achieved">
      <formula>NOT(ISERROR(SEARCH("Fully Achieved",I99)))</formula>
    </cfRule>
    <cfRule type="containsText" dxfId="1017" priority="1293" operator="containsText" text="Fully Achieved">
      <formula>NOT(ISERROR(SEARCH("Fully Achieved",I99)))</formula>
    </cfRule>
    <cfRule type="containsText" dxfId="1016" priority="1294" operator="containsText" text="Fully Achieved">
      <formula>NOT(ISERROR(SEARCH("Fully Achieved",I99)))</formula>
    </cfRule>
    <cfRule type="containsText" dxfId="1015" priority="1295" operator="containsText" text="Deferred">
      <formula>NOT(ISERROR(SEARCH("Deferred",I99)))</formula>
    </cfRule>
    <cfRule type="containsText" dxfId="1014" priority="1296" operator="containsText" text="Deleted">
      <formula>NOT(ISERROR(SEARCH("Deleted",I99)))</formula>
    </cfRule>
    <cfRule type="containsText" dxfId="1013" priority="1297" operator="containsText" text="In Danger of Falling Behind Target">
      <formula>NOT(ISERROR(SEARCH("In Danger of Falling Behind Target",I99)))</formula>
    </cfRule>
    <cfRule type="containsText" dxfId="1012" priority="1298" operator="containsText" text="Not yet due">
      <formula>NOT(ISERROR(SEARCH("Not yet due",I99)))</formula>
    </cfRule>
    <cfRule type="containsText" dxfId="1011" priority="1299" operator="containsText" text="Update not Provided">
      <formula>NOT(ISERROR(SEARCH("Update not Provided",I99)))</formula>
    </cfRule>
  </conditionalFormatting>
  <conditionalFormatting sqref="J3:J110">
    <cfRule type="containsText" dxfId="1010" priority="1189" operator="containsText" text="reasonable tolerance">
      <formula>NOT(ISERROR(SEARCH("reasonable tolerance",J3)))</formula>
    </cfRule>
    <cfRule type="containsText" dxfId="1009" priority="1190" operator="containsText" text="significantly after">
      <formula>NOT(ISERROR(SEARCH("significantly after",J3)))</formula>
    </cfRule>
    <cfRule type="containsText" dxfId="1008" priority="1191" operator="containsText" text="10% tolerance">
      <formula>NOT(ISERROR(SEARCH("10% tolerance",J3)))</formula>
    </cfRule>
  </conditionalFormatting>
  <conditionalFormatting sqref="E4:E6">
    <cfRule type="containsText" dxfId="1007" priority="1153" operator="containsText" text="On track to be achieved">
      <formula>NOT(ISERROR(SEARCH("On track to be achieved",E4)))</formula>
    </cfRule>
    <cfRule type="containsText" dxfId="1006" priority="1154" operator="containsText" text="Deferred">
      <formula>NOT(ISERROR(SEARCH("Deferred",E4)))</formula>
    </cfRule>
    <cfRule type="containsText" dxfId="1005" priority="1155" operator="containsText" text="Deleted">
      <formula>NOT(ISERROR(SEARCH("Deleted",E4)))</formula>
    </cfRule>
    <cfRule type="containsText" dxfId="1004" priority="1156" operator="containsText" text="In Danger of Falling Behind Target">
      <formula>NOT(ISERROR(SEARCH("In Danger of Falling Behind Target",E4)))</formula>
    </cfRule>
    <cfRule type="containsText" dxfId="1003" priority="1157" operator="containsText" text="Not yet due">
      <formula>NOT(ISERROR(SEARCH("Not yet due",E4)))</formula>
    </cfRule>
    <cfRule type="containsText" dxfId="1002" priority="1158" operator="containsText" text="Update not Provided">
      <formula>NOT(ISERROR(SEARCH("Update not Provided",E4)))</formula>
    </cfRule>
    <cfRule type="containsText" dxfId="1001" priority="1159" operator="containsText" text="Not yet due">
      <formula>NOT(ISERROR(SEARCH("Not yet due",E4)))</formula>
    </cfRule>
    <cfRule type="containsText" dxfId="1000" priority="1160" operator="containsText" text="Completed Behind Schedule">
      <formula>NOT(ISERROR(SEARCH("Completed Behind Schedule",E4)))</formula>
    </cfRule>
    <cfRule type="containsText" dxfId="999" priority="1161" operator="containsText" text="Off Target">
      <formula>NOT(ISERROR(SEARCH("Off Target",E4)))</formula>
    </cfRule>
    <cfRule type="containsText" dxfId="998" priority="1162" operator="containsText" text="On Track to be Achieved">
      <formula>NOT(ISERROR(SEARCH("On Track to be Achieved",E4)))</formula>
    </cfRule>
    <cfRule type="containsText" dxfId="997" priority="1163" operator="containsText" text="Fully Achieved">
      <formula>NOT(ISERROR(SEARCH("Fully Achieved",E4)))</formula>
    </cfRule>
    <cfRule type="containsText" dxfId="996" priority="1164" operator="containsText" text="Not yet due">
      <formula>NOT(ISERROR(SEARCH("Not yet due",E4)))</formula>
    </cfRule>
    <cfRule type="containsText" dxfId="995" priority="1165" operator="containsText" text="Not Yet Due">
      <formula>NOT(ISERROR(SEARCH("Not Yet Due",E4)))</formula>
    </cfRule>
    <cfRule type="containsText" dxfId="994" priority="1166" operator="containsText" text="Deferred">
      <formula>NOT(ISERROR(SEARCH("Deferred",E4)))</formula>
    </cfRule>
    <cfRule type="containsText" dxfId="993" priority="1167" operator="containsText" text="Deleted">
      <formula>NOT(ISERROR(SEARCH("Deleted",E4)))</formula>
    </cfRule>
    <cfRule type="containsText" dxfId="992" priority="1168" operator="containsText" text="In Danger of Falling Behind Target">
      <formula>NOT(ISERROR(SEARCH("In Danger of Falling Behind Target",E4)))</formula>
    </cfRule>
    <cfRule type="containsText" dxfId="991" priority="1169" operator="containsText" text="Not yet due">
      <formula>NOT(ISERROR(SEARCH("Not yet due",E4)))</formula>
    </cfRule>
    <cfRule type="containsText" dxfId="990" priority="1170" operator="containsText" text="Completed Behind Schedule">
      <formula>NOT(ISERROR(SEARCH("Completed Behind Schedule",E4)))</formula>
    </cfRule>
    <cfRule type="containsText" dxfId="989" priority="1171" operator="containsText" text="Off Target">
      <formula>NOT(ISERROR(SEARCH("Off Target",E4)))</formula>
    </cfRule>
    <cfRule type="containsText" dxfId="988" priority="1172" operator="containsText" text="In Danger of Falling Behind Target">
      <formula>NOT(ISERROR(SEARCH("In Danger of Falling Behind Target",E4)))</formula>
    </cfRule>
    <cfRule type="containsText" dxfId="987" priority="1173" operator="containsText" text="On Track to be Achieved">
      <formula>NOT(ISERROR(SEARCH("On Track to be Achieved",E4)))</formula>
    </cfRule>
    <cfRule type="containsText" dxfId="986" priority="1174" operator="containsText" text="Fully Achieved">
      <formula>NOT(ISERROR(SEARCH("Fully Achieved",E4)))</formula>
    </cfRule>
    <cfRule type="containsText" dxfId="985" priority="1175" operator="containsText" text="Update not Provided">
      <formula>NOT(ISERROR(SEARCH("Update not Provided",E4)))</formula>
    </cfRule>
    <cfRule type="containsText" dxfId="984" priority="1176" operator="containsText" text="Not yet due">
      <formula>NOT(ISERROR(SEARCH("Not yet due",E4)))</formula>
    </cfRule>
    <cfRule type="containsText" dxfId="983" priority="1177" operator="containsText" text="Completed Behind Schedule">
      <formula>NOT(ISERROR(SEARCH("Completed Behind Schedule",E4)))</formula>
    </cfRule>
    <cfRule type="containsText" dxfId="982" priority="1178" operator="containsText" text="Off Target">
      <formula>NOT(ISERROR(SEARCH("Off Target",E4)))</formula>
    </cfRule>
    <cfRule type="containsText" dxfId="981" priority="1179" operator="containsText" text="In Danger of Falling Behind Target">
      <formula>NOT(ISERROR(SEARCH("In Danger of Falling Behind Target",E4)))</formula>
    </cfRule>
    <cfRule type="containsText" dxfId="980" priority="1180" operator="containsText" text="On Track to be Achieved">
      <formula>NOT(ISERROR(SEARCH("On Track to be Achieved",E4)))</formula>
    </cfRule>
    <cfRule type="containsText" dxfId="979" priority="1181" operator="containsText" text="Fully Achieved">
      <formula>NOT(ISERROR(SEARCH("Fully Achieved",E4)))</formula>
    </cfRule>
    <cfRule type="containsText" dxfId="978" priority="1182" operator="containsText" text="Fully Achieved">
      <formula>NOT(ISERROR(SEARCH("Fully Achieved",E4)))</formula>
    </cfRule>
    <cfRule type="containsText" dxfId="977" priority="1183" operator="containsText" text="Fully Achieved">
      <formula>NOT(ISERROR(SEARCH("Fully Achieved",E4)))</formula>
    </cfRule>
    <cfRule type="containsText" dxfId="976" priority="1184" operator="containsText" text="Deferred">
      <formula>NOT(ISERROR(SEARCH("Deferred",E4)))</formula>
    </cfRule>
    <cfRule type="containsText" dxfId="975" priority="1185" operator="containsText" text="Deleted">
      <formula>NOT(ISERROR(SEARCH("Deleted",E4)))</formula>
    </cfRule>
    <cfRule type="containsText" dxfId="974" priority="1186" operator="containsText" text="In Danger of Falling Behind Target">
      <formula>NOT(ISERROR(SEARCH("In Danger of Falling Behind Target",E4)))</formula>
    </cfRule>
    <cfRule type="containsText" dxfId="973" priority="1187" operator="containsText" text="Not yet due">
      <formula>NOT(ISERROR(SEARCH("Not yet due",E4)))</formula>
    </cfRule>
    <cfRule type="containsText" dxfId="972" priority="1188" operator="containsText" text="Update not Provided">
      <formula>NOT(ISERROR(SEARCH("Update not Provided",E4)))</formula>
    </cfRule>
  </conditionalFormatting>
  <conditionalFormatting sqref="E8">
    <cfRule type="containsText" dxfId="971" priority="1117" operator="containsText" text="On track to be achieved">
      <formula>NOT(ISERROR(SEARCH("On track to be achieved",E8)))</formula>
    </cfRule>
    <cfRule type="containsText" dxfId="970" priority="1118" operator="containsText" text="Deferred">
      <formula>NOT(ISERROR(SEARCH("Deferred",E8)))</formula>
    </cfRule>
    <cfRule type="containsText" dxfId="969" priority="1119" operator="containsText" text="Deleted">
      <formula>NOT(ISERROR(SEARCH("Deleted",E8)))</formula>
    </cfRule>
    <cfRule type="containsText" dxfId="968" priority="1120" operator="containsText" text="In Danger of Falling Behind Target">
      <formula>NOT(ISERROR(SEARCH("In Danger of Falling Behind Target",E8)))</formula>
    </cfRule>
    <cfRule type="containsText" dxfId="967" priority="1121" operator="containsText" text="Not yet due">
      <formula>NOT(ISERROR(SEARCH("Not yet due",E8)))</formula>
    </cfRule>
    <cfRule type="containsText" dxfId="966" priority="1122" operator="containsText" text="Update not Provided">
      <formula>NOT(ISERROR(SEARCH("Update not Provided",E8)))</formula>
    </cfRule>
    <cfRule type="containsText" dxfId="965" priority="1123" operator="containsText" text="Not yet due">
      <formula>NOT(ISERROR(SEARCH("Not yet due",E8)))</formula>
    </cfRule>
    <cfRule type="containsText" dxfId="964" priority="1124" operator="containsText" text="Completed Behind Schedule">
      <formula>NOT(ISERROR(SEARCH("Completed Behind Schedule",E8)))</formula>
    </cfRule>
    <cfRule type="containsText" dxfId="963" priority="1125" operator="containsText" text="Off Target">
      <formula>NOT(ISERROR(SEARCH("Off Target",E8)))</formula>
    </cfRule>
    <cfRule type="containsText" dxfId="962" priority="1126" operator="containsText" text="On Track to be Achieved">
      <formula>NOT(ISERROR(SEARCH("On Track to be Achieved",E8)))</formula>
    </cfRule>
    <cfRule type="containsText" dxfId="961" priority="1127" operator="containsText" text="Fully Achieved">
      <formula>NOT(ISERROR(SEARCH("Fully Achieved",E8)))</formula>
    </cfRule>
    <cfRule type="containsText" dxfId="960" priority="1128" operator="containsText" text="Not yet due">
      <formula>NOT(ISERROR(SEARCH("Not yet due",E8)))</formula>
    </cfRule>
    <cfRule type="containsText" dxfId="959" priority="1129" operator="containsText" text="Not Yet Due">
      <formula>NOT(ISERROR(SEARCH("Not Yet Due",E8)))</formula>
    </cfRule>
    <cfRule type="containsText" dxfId="958" priority="1130" operator="containsText" text="Deferred">
      <formula>NOT(ISERROR(SEARCH("Deferred",E8)))</formula>
    </cfRule>
    <cfRule type="containsText" dxfId="957" priority="1131" operator="containsText" text="Deleted">
      <formula>NOT(ISERROR(SEARCH("Deleted",E8)))</formula>
    </cfRule>
    <cfRule type="containsText" dxfId="956" priority="1132" operator="containsText" text="In Danger of Falling Behind Target">
      <formula>NOT(ISERROR(SEARCH("In Danger of Falling Behind Target",E8)))</formula>
    </cfRule>
    <cfRule type="containsText" dxfId="955" priority="1133" operator="containsText" text="Not yet due">
      <formula>NOT(ISERROR(SEARCH("Not yet due",E8)))</formula>
    </cfRule>
    <cfRule type="containsText" dxfId="954" priority="1134" operator="containsText" text="Completed Behind Schedule">
      <formula>NOT(ISERROR(SEARCH("Completed Behind Schedule",E8)))</formula>
    </cfRule>
    <cfRule type="containsText" dxfId="953" priority="1135" operator="containsText" text="Off Target">
      <formula>NOT(ISERROR(SEARCH("Off Target",E8)))</formula>
    </cfRule>
    <cfRule type="containsText" dxfId="952" priority="1136" operator="containsText" text="In Danger of Falling Behind Target">
      <formula>NOT(ISERROR(SEARCH("In Danger of Falling Behind Target",E8)))</formula>
    </cfRule>
    <cfRule type="containsText" dxfId="951" priority="1137" operator="containsText" text="On Track to be Achieved">
      <formula>NOT(ISERROR(SEARCH("On Track to be Achieved",E8)))</formula>
    </cfRule>
    <cfRule type="containsText" dxfId="950" priority="1138" operator="containsText" text="Fully Achieved">
      <formula>NOT(ISERROR(SEARCH("Fully Achieved",E8)))</formula>
    </cfRule>
    <cfRule type="containsText" dxfId="949" priority="1139" operator="containsText" text="Update not Provided">
      <formula>NOT(ISERROR(SEARCH("Update not Provided",E8)))</formula>
    </cfRule>
    <cfRule type="containsText" dxfId="948" priority="1140" operator="containsText" text="Not yet due">
      <formula>NOT(ISERROR(SEARCH("Not yet due",E8)))</formula>
    </cfRule>
    <cfRule type="containsText" dxfId="947" priority="1141" operator="containsText" text="Completed Behind Schedule">
      <formula>NOT(ISERROR(SEARCH("Completed Behind Schedule",E8)))</formula>
    </cfRule>
    <cfRule type="containsText" dxfId="946" priority="1142" operator="containsText" text="Off Target">
      <formula>NOT(ISERROR(SEARCH("Off Target",E8)))</formula>
    </cfRule>
    <cfRule type="containsText" dxfId="945" priority="1143" operator="containsText" text="In Danger of Falling Behind Target">
      <formula>NOT(ISERROR(SEARCH("In Danger of Falling Behind Target",E8)))</formula>
    </cfRule>
    <cfRule type="containsText" dxfId="944" priority="1144" operator="containsText" text="On Track to be Achieved">
      <formula>NOT(ISERROR(SEARCH("On Track to be Achieved",E8)))</formula>
    </cfRule>
    <cfRule type="containsText" dxfId="943" priority="1145" operator="containsText" text="Fully Achieved">
      <formula>NOT(ISERROR(SEARCH("Fully Achieved",E8)))</formula>
    </cfRule>
    <cfRule type="containsText" dxfId="942" priority="1146" operator="containsText" text="Fully Achieved">
      <formula>NOT(ISERROR(SEARCH("Fully Achieved",E8)))</formula>
    </cfRule>
    <cfRule type="containsText" dxfId="941" priority="1147" operator="containsText" text="Fully Achieved">
      <formula>NOT(ISERROR(SEARCH("Fully Achieved",E8)))</formula>
    </cfRule>
    <cfRule type="containsText" dxfId="940" priority="1148" operator="containsText" text="Deferred">
      <formula>NOT(ISERROR(SEARCH("Deferred",E8)))</formula>
    </cfRule>
    <cfRule type="containsText" dxfId="939" priority="1149" operator="containsText" text="Deleted">
      <formula>NOT(ISERROR(SEARCH("Deleted",E8)))</formula>
    </cfRule>
    <cfRule type="containsText" dxfId="938" priority="1150" operator="containsText" text="In Danger of Falling Behind Target">
      <formula>NOT(ISERROR(SEARCH("In Danger of Falling Behind Target",E8)))</formula>
    </cfRule>
    <cfRule type="containsText" dxfId="937" priority="1151" operator="containsText" text="Not yet due">
      <formula>NOT(ISERROR(SEARCH("Not yet due",E8)))</formula>
    </cfRule>
    <cfRule type="containsText" dxfId="936" priority="1152" operator="containsText" text="Update not Provided">
      <formula>NOT(ISERROR(SEARCH("Update not Provided",E8)))</formula>
    </cfRule>
  </conditionalFormatting>
  <conditionalFormatting sqref="E12:E18">
    <cfRule type="containsText" dxfId="935" priority="1081" operator="containsText" text="On track to be achieved">
      <formula>NOT(ISERROR(SEARCH("On track to be achieved",E12)))</formula>
    </cfRule>
    <cfRule type="containsText" dxfId="934" priority="1082" operator="containsText" text="Deferred">
      <formula>NOT(ISERROR(SEARCH("Deferred",E12)))</formula>
    </cfRule>
    <cfRule type="containsText" dxfId="933" priority="1083" operator="containsText" text="Deleted">
      <formula>NOT(ISERROR(SEARCH("Deleted",E12)))</formula>
    </cfRule>
    <cfRule type="containsText" dxfId="932" priority="1084" operator="containsText" text="In Danger of Falling Behind Target">
      <formula>NOT(ISERROR(SEARCH("In Danger of Falling Behind Target",E12)))</formula>
    </cfRule>
    <cfRule type="containsText" dxfId="931" priority="1085" operator="containsText" text="Not yet due">
      <formula>NOT(ISERROR(SEARCH("Not yet due",E12)))</formula>
    </cfRule>
    <cfRule type="containsText" dxfId="930" priority="1086" operator="containsText" text="Update not Provided">
      <formula>NOT(ISERROR(SEARCH("Update not Provided",E12)))</formula>
    </cfRule>
    <cfRule type="containsText" dxfId="929" priority="1087" operator="containsText" text="Not yet due">
      <formula>NOT(ISERROR(SEARCH("Not yet due",E12)))</formula>
    </cfRule>
    <cfRule type="containsText" dxfId="928" priority="1088" operator="containsText" text="Completed Behind Schedule">
      <formula>NOT(ISERROR(SEARCH("Completed Behind Schedule",E12)))</formula>
    </cfRule>
    <cfRule type="containsText" dxfId="927" priority="1089" operator="containsText" text="Off Target">
      <formula>NOT(ISERROR(SEARCH("Off Target",E12)))</formula>
    </cfRule>
    <cfRule type="containsText" dxfId="926" priority="1090" operator="containsText" text="On Track to be Achieved">
      <formula>NOT(ISERROR(SEARCH("On Track to be Achieved",E12)))</formula>
    </cfRule>
    <cfRule type="containsText" dxfId="925" priority="1091" operator="containsText" text="Fully Achieved">
      <formula>NOT(ISERROR(SEARCH("Fully Achieved",E12)))</formula>
    </cfRule>
    <cfRule type="containsText" dxfId="924" priority="1092" operator="containsText" text="Not yet due">
      <formula>NOT(ISERROR(SEARCH("Not yet due",E12)))</formula>
    </cfRule>
    <cfRule type="containsText" dxfId="923" priority="1093" operator="containsText" text="Not Yet Due">
      <formula>NOT(ISERROR(SEARCH("Not Yet Due",E12)))</formula>
    </cfRule>
    <cfRule type="containsText" dxfId="922" priority="1094" operator="containsText" text="Deferred">
      <formula>NOT(ISERROR(SEARCH("Deferred",E12)))</formula>
    </cfRule>
    <cfRule type="containsText" dxfId="921" priority="1095" operator="containsText" text="Deleted">
      <formula>NOT(ISERROR(SEARCH("Deleted",E12)))</formula>
    </cfRule>
    <cfRule type="containsText" dxfId="920" priority="1096" operator="containsText" text="In Danger of Falling Behind Target">
      <formula>NOT(ISERROR(SEARCH("In Danger of Falling Behind Target",E12)))</formula>
    </cfRule>
    <cfRule type="containsText" dxfId="919" priority="1097" operator="containsText" text="Not yet due">
      <formula>NOT(ISERROR(SEARCH("Not yet due",E12)))</formula>
    </cfRule>
    <cfRule type="containsText" dxfId="918" priority="1098" operator="containsText" text="Completed Behind Schedule">
      <formula>NOT(ISERROR(SEARCH("Completed Behind Schedule",E12)))</formula>
    </cfRule>
    <cfRule type="containsText" dxfId="917" priority="1099" operator="containsText" text="Off Target">
      <formula>NOT(ISERROR(SEARCH("Off Target",E12)))</formula>
    </cfRule>
    <cfRule type="containsText" dxfId="916" priority="1100" operator="containsText" text="In Danger of Falling Behind Target">
      <formula>NOT(ISERROR(SEARCH("In Danger of Falling Behind Target",E12)))</formula>
    </cfRule>
    <cfRule type="containsText" dxfId="915" priority="1101" operator="containsText" text="On Track to be Achieved">
      <formula>NOT(ISERROR(SEARCH("On Track to be Achieved",E12)))</formula>
    </cfRule>
    <cfRule type="containsText" dxfId="914" priority="1102" operator="containsText" text="Fully Achieved">
      <formula>NOT(ISERROR(SEARCH("Fully Achieved",E12)))</formula>
    </cfRule>
    <cfRule type="containsText" dxfId="913" priority="1103" operator="containsText" text="Update not Provided">
      <formula>NOT(ISERROR(SEARCH("Update not Provided",E12)))</formula>
    </cfRule>
    <cfRule type="containsText" dxfId="912" priority="1104" operator="containsText" text="Not yet due">
      <formula>NOT(ISERROR(SEARCH("Not yet due",E12)))</formula>
    </cfRule>
    <cfRule type="containsText" dxfId="911" priority="1105" operator="containsText" text="Completed Behind Schedule">
      <formula>NOT(ISERROR(SEARCH("Completed Behind Schedule",E12)))</formula>
    </cfRule>
    <cfRule type="containsText" dxfId="910" priority="1106" operator="containsText" text="Off Target">
      <formula>NOT(ISERROR(SEARCH("Off Target",E12)))</formula>
    </cfRule>
    <cfRule type="containsText" dxfId="909" priority="1107" operator="containsText" text="In Danger of Falling Behind Target">
      <formula>NOT(ISERROR(SEARCH("In Danger of Falling Behind Target",E12)))</formula>
    </cfRule>
    <cfRule type="containsText" dxfId="908" priority="1108" operator="containsText" text="On Track to be Achieved">
      <formula>NOT(ISERROR(SEARCH("On Track to be Achieved",E12)))</formula>
    </cfRule>
    <cfRule type="containsText" dxfId="907" priority="1109" operator="containsText" text="Fully Achieved">
      <formula>NOT(ISERROR(SEARCH("Fully Achieved",E12)))</formula>
    </cfRule>
    <cfRule type="containsText" dxfId="906" priority="1110" operator="containsText" text="Fully Achieved">
      <formula>NOT(ISERROR(SEARCH("Fully Achieved",E12)))</formula>
    </cfRule>
    <cfRule type="containsText" dxfId="905" priority="1111" operator="containsText" text="Fully Achieved">
      <formula>NOT(ISERROR(SEARCH("Fully Achieved",E12)))</formula>
    </cfRule>
    <cfRule type="containsText" dxfId="904" priority="1112" operator="containsText" text="Deferred">
      <formula>NOT(ISERROR(SEARCH("Deferred",E12)))</formula>
    </cfRule>
    <cfRule type="containsText" dxfId="903" priority="1113" operator="containsText" text="Deleted">
      <formula>NOT(ISERROR(SEARCH("Deleted",E12)))</formula>
    </cfRule>
    <cfRule type="containsText" dxfId="902" priority="1114" operator="containsText" text="In Danger of Falling Behind Target">
      <formula>NOT(ISERROR(SEARCH("In Danger of Falling Behind Target",E12)))</formula>
    </cfRule>
    <cfRule type="containsText" dxfId="901" priority="1115" operator="containsText" text="Not yet due">
      <formula>NOT(ISERROR(SEARCH("Not yet due",E12)))</formula>
    </cfRule>
    <cfRule type="containsText" dxfId="900" priority="1116" operator="containsText" text="Update not Provided">
      <formula>NOT(ISERROR(SEARCH("Update not Provided",E12)))</formula>
    </cfRule>
  </conditionalFormatting>
  <conditionalFormatting sqref="E21:E27">
    <cfRule type="containsText" dxfId="899" priority="1045" operator="containsText" text="On track to be achieved">
      <formula>NOT(ISERROR(SEARCH("On track to be achieved",E21)))</formula>
    </cfRule>
    <cfRule type="containsText" dxfId="898" priority="1046" operator="containsText" text="Deferred">
      <formula>NOT(ISERROR(SEARCH("Deferred",E21)))</formula>
    </cfRule>
    <cfRule type="containsText" dxfId="897" priority="1047" operator="containsText" text="Deleted">
      <formula>NOT(ISERROR(SEARCH("Deleted",E21)))</formula>
    </cfRule>
    <cfRule type="containsText" dxfId="896" priority="1048" operator="containsText" text="In Danger of Falling Behind Target">
      <formula>NOT(ISERROR(SEARCH("In Danger of Falling Behind Target",E21)))</formula>
    </cfRule>
    <cfRule type="containsText" dxfId="895" priority="1049" operator="containsText" text="Not yet due">
      <formula>NOT(ISERROR(SEARCH("Not yet due",E21)))</formula>
    </cfRule>
    <cfRule type="containsText" dxfId="894" priority="1050" operator="containsText" text="Update not Provided">
      <formula>NOT(ISERROR(SEARCH("Update not Provided",E21)))</formula>
    </cfRule>
    <cfRule type="containsText" dxfId="893" priority="1051" operator="containsText" text="Not yet due">
      <formula>NOT(ISERROR(SEARCH("Not yet due",E21)))</formula>
    </cfRule>
    <cfRule type="containsText" dxfId="892" priority="1052" operator="containsText" text="Completed Behind Schedule">
      <formula>NOT(ISERROR(SEARCH("Completed Behind Schedule",E21)))</formula>
    </cfRule>
    <cfRule type="containsText" dxfId="891" priority="1053" operator="containsText" text="Off Target">
      <formula>NOT(ISERROR(SEARCH("Off Target",E21)))</formula>
    </cfRule>
    <cfRule type="containsText" dxfId="890" priority="1054" operator="containsText" text="On Track to be Achieved">
      <formula>NOT(ISERROR(SEARCH("On Track to be Achieved",E21)))</formula>
    </cfRule>
    <cfRule type="containsText" dxfId="889" priority="1055" operator="containsText" text="Fully Achieved">
      <formula>NOT(ISERROR(SEARCH("Fully Achieved",E21)))</formula>
    </cfRule>
    <cfRule type="containsText" dxfId="888" priority="1056" operator="containsText" text="Not yet due">
      <formula>NOT(ISERROR(SEARCH("Not yet due",E21)))</formula>
    </cfRule>
    <cfRule type="containsText" dxfId="887" priority="1057" operator="containsText" text="Not Yet Due">
      <formula>NOT(ISERROR(SEARCH("Not Yet Due",E21)))</formula>
    </cfRule>
    <cfRule type="containsText" dxfId="886" priority="1058" operator="containsText" text="Deferred">
      <formula>NOT(ISERROR(SEARCH("Deferred",E21)))</formula>
    </cfRule>
    <cfRule type="containsText" dxfId="885" priority="1059" operator="containsText" text="Deleted">
      <formula>NOT(ISERROR(SEARCH("Deleted",E21)))</formula>
    </cfRule>
    <cfRule type="containsText" dxfId="884" priority="1060" operator="containsText" text="In Danger of Falling Behind Target">
      <formula>NOT(ISERROR(SEARCH("In Danger of Falling Behind Target",E21)))</formula>
    </cfRule>
    <cfRule type="containsText" dxfId="883" priority="1061" operator="containsText" text="Not yet due">
      <formula>NOT(ISERROR(SEARCH("Not yet due",E21)))</formula>
    </cfRule>
    <cfRule type="containsText" dxfId="882" priority="1062" operator="containsText" text="Completed Behind Schedule">
      <formula>NOT(ISERROR(SEARCH("Completed Behind Schedule",E21)))</formula>
    </cfRule>
    <cfRule type="containsText" dxfId="881" priority="1063" operator="containsText" text="Off Target">
      <formula>NOT(ISERROR(SEARCH("Off Target",E21)))</formula>
    </cfRule>
    <cfRule type="containsText" dxfId="880" priority="1064" operator="containsText" text="In Danger of Falling Behind Target">
      <formula>NOT(ISERROR(SEARCH("In Danger of Falling Behind Target",E21)))</formula>
    </cfRule>
    <cfRule type="containsText" dxfId="879" priority="1065" operator="containsText" text="On Track to be Achieved">
      <formula>NOT(ISERROR(SEARCH("On Track to be Achieved",E21)))</formula>
    </cfRule>
    <cfRule type="containsText" dxfId="878" priority="1066" operator="containsText" text="Fully Achieved">
      <formula>NOT(ISERROR(SEARCH("Fully Achieved",E21)))</formula>
    </cfRule>
    <cfRule type="containsText" dxfId="877" priority="1067" operator="containsText" text="Update not Provided">
      <formula>NOT(ISERROR(SEARCH("Update not Provided",E21)))</formula>
    </cfRule>
    <cfRule type="containsText" dxfId="876" priority="1068" operator="containsText" text="Not yet due">
      <formula>NOT(ISERROR(SEARCH("Not yet due",E21)))</formula>
    </cfRule>
    <cfRule type="containsText" dxfId="875" priority="1069" operator="containsText" text="Completed Behind Schedule">
      <formula>NOT(ISERROR(SEARCH("Completed Behind Schedule",E21)))</formula>
    </cfRule>
    <cfRule type="containsText" dxfId="874" priority="1070" operator="containsText" text="Off Target">
      <formula>NOT(ISERROR(SEARCH("Off Target",E21)))</formula>
    </cfRule>
    <cfRule type="containsText" dxfId="873" priority="1071" operator="containsText" text="In Danger of Falling Behind Target">
      <formula>NOT(ISERROR(SEARCH("In Danger of Falling Behind Target",E21)))</formula>
    </cfRule>
    <cfRule type="containsText" dxfId="872" priority="1072" operator="containsText" text="On Track to be Achieved">
      <formula>NOT(ISERROR(SEARCH("On Track to be Achieved",E21)))</formula>
    </cfRule>
    <cfRule type="containsText" dxfId="871" priority="1073" operator="containsText" text="Fully Achieved">
      <formula>NOT(ISERROR(SEARCH("Fully Achieved",E21)))</formula>
    </cfRule>
    <cfRule type="containsText" dxfId="870" priority="1074" operator="containsText" text="Fully Achieved">
      <formula>NOT(ISERROR(SEARCH("Fully Achieved",E21)))</formula>
    </cfRule>
    <cfRule type="containsText" dxfId="869" priority="1075" operator="containsText" text="Fully Achieved">
      <formula>NOT(ISERROR(SEARCH("Fully Achieved",E21)))</formula>
    </cfRule>
    <cfRule type="containsText" dxfId="868" priority="1076" operator="containsText" text="Deferred">
      <formula>NOT(ISERROR(SEARCH("Deferred",E21)))</formula>
    </cfRule>
    <cfRule type="containsText" dxfId="867" priority="1077" operator="containsText" text="Deleted">
      <formula>NOT(ISERROR(SEARCH("Deleted",E21)))</formula>
    </cfRule>
    <cfRule type="containsText" dxfId="866" priority="1078" operator="containsText" text="In Danger of Falling Behind Target">
      <formula>NOT(ISERROR(SEARCH("In Danger of Falling Behind Target",E21)))</formula>
    </cfRule>
    <cfRule type="containsText" dxfId="865" priority="1079" operator="containsText" text="Not yet due">
      <formula>NOT(ISERROR(SEARCH("Not yet due",E21)))</formula>
    </cfRule>
    <cfRule type="containsText" dxfId="864" priority="1080" operator="containsText" text="Update not Provided">
      <formula>NOT(ISERROR(SEARCH("Update not Provided",E21)))</formula>
    </cfRule>
  </conditionalFormatting>
  <conditionalFormatting sqref="E29:E30">
    <cfRule type="containsText" dxfId="863" priority="1009" operator="containsText" text="On track to be achieved">
      <formula>NOT(ISERROR(SEARCH("On track to be achieved",E29)))</formula>
    </cfRule>
    <cfRule type="containsText" dxfId="862" priority="1010" operator="containsText" text="Deferred">
      <formula>NOT(ISERROR(SEARCH("Deferred",E29)))</formula>
    </cfRule>
    <cfRule type="containsText" dxfId="861" priority="1011" operator="containsText" text="Deleted">
      <formula>NOT(ISERROR(SEARCH("Deleted",E29)))</formula>
    </cfRule>
    <cfRule type="containsText" dxfId="860" priority="1012" operator="containsText" text="In Danger of Falling Behind Target">
      <formula>NOT(ISERROR(SEARCH("In Danger of Falling Behind Target",E29)))</formula>
    </cfRule>
    <cfRule type="containsText" dxfId="859" priority="1013" operator="containsText" text="Not yet due">
      <formula>NOT(ISERROR(SEARCH("Not yet due",E29)))</formula>
    </cfRule>
    <cfRule type="containsText" dxfId="858" priority="1014" operator="containsText" text="Update not Provided">
      <formula>NOT(ISERROR(SEARCH("Update not Provided",E29)))</formula>
    </cfRule>
    <cfRule type="containsText" dxfId="857" priority="1015" operator="containsText" text="Not yet due">
      <formula>NOT(ISERROR(SEARCH("Not yet due",E29)))</formula>
    </cfRule>
    <cfRule type="containsText" dxfId="856" priority="1016" operator="containsText" text="Completed Behind Schedule">
      <formula>NOT(ISERROR(SEARCH("Completed Behind Schedule",E29)))</formula>
    </cfRule>
    <cfRule type="containsText" dxfId="855" priority="1017" operator="containsText" text="Off Target">
      <formula>NOT(ISERROR(SEARCH("Off Target",E29)))</formula>
    </cfRule>
    <cfRule type="containsText" dxfId="854" priority="1018" operator="containsText" text="On Track to be Achieved">
      <formula>NOT(ISERROR(SEARCH("On Track to be Achieved",E29)))</formula>
    </cfRule>
    <cfRule type="containsText" dxfId="853" priority="1019" operator="containsText" text="Fully Achieved">
      <formula>NOT(ISERROR(SEARCH("Fully Achieved",E29)))</formula>
    </cfRule>
    <cfRule type="containsText" dxfId="852" priority="1020" operator="containsText" text="Not yet due">
      <formula>NOT(ISERROR(SEARCH("Not yet due",E29)))</formula>
    </cfRule>
    <cfRule type="containsText" dxfId="851" priority="1021" operator="containsText" text="Not Yet Due">
      <formula>NOT(ISERROR(SEARCH("Not Yet Due",E29)))</formula>
    </cfRule>
    <cfRule type="containsText" dxfId="850" priority="1022" operator="containsText" text="Deferred">
      <formula>NOT(ISERROR(SEARCH("Deferred",E29)))</formula>
    </cfRule>
    <cfRule type="containsText" dxfId="849" priority="1023" operator="containsText" text="Deleted">
      <formula>NOT(ISERROR(SEARCH("Deleted",E29)))</formula>
    </cfRule>
    <cfRule type="containsText" dxfId="848" priority="1024" operator="containsText" text="In Danger of Falling Behind Target">
      <formula>NOT(ISERROR(SEARCH("In Danger of Falling Behind Target",E29)))</formula>
    </cfRule>
    <cfRule type="containsText" dxfId="847" priority="1025" operator="containsText" text="Not yet due">
      <formula>NOT(ISERROR(SEARCH("Not yet due",E29)))</formula>
    </cfRule>
    <cfRule type="containsText" dxfId="846" priority="1026" operator="containsText" text="Completed Behind Schedule">
      <formula>NOT(ISERROR(SEARCH("Completed Behind Schedule",E29)))</formula>
    </cfRule>
    <cfRule type="containsText" dxfId="845" priority="1027" operator="containsText" text="Off Target">
      <formula>NOT(ISERROR(SEARCH("Off Target",E29)))</formula>
    </cfRule>
    <cfRule type="containsText" dxfId="844" priority="1028" operator="containsText" text="In Danger of Falling Behind Target">
      <formula>NOT(ISERROR(SEARCH("In Danger of Falling Behind Target",E29)))</formula>
    </cfRule>
    <cfRule type="containsText" dxfId="843" priority="1029" operator="containsText" text="On Track to be Achieved">
      <formula>NOT(ISERROR(SEARCH("On Track to be Achieved",E29)))</formula>
    </cfRule>
    <cfRule type="containsText" dxfId="842" priority="1030" operator="containsText" text="Fully Achieved">
      <formula>NOT(ISERROR(SEARCH("Fully Achieved",E29)))</formula>
    </cfRule>
    <cfRule type="containsText" dxfId="841" priority="1031" operator="containsText" text="Update not Provided">
      <formula>NOT(ISERROR(SEARCH("Update not Provided",E29)))</formula>
    </cfRule>
    <cfRule type="containsText" dxfId="840" priority="1032" operator="containsText" text="Not yet due">
      <formula>NOT(ISERROR(SEARCH("Not yet due",E29)))</formula>
    </cfRule>
    <cfRule type="containsText" dxfId="839" priority="1033" operator="containsText" text="Completed Behind Schedule">
      <formula>NOT(ISERROR(SEARCH("Completed Behind Schedule",E29)))</formula>
    </cfRule>
    <cfRule type="containsText" dxfId="838" priority="1034" operator="containsText" text="Off Target">
      <formula>NOT(ISERROR(SEARCH("Off Target",E29)))</formula>
    </cfRule>
    <cfRule type="containsText" dxfId="837" priority="1035" operator="containsText" text="In Danger of Falling Behind Target">
      <formula>NOT(ISERROR(SEARCH("In Danger of Falling Behind Target",E29)))</formula>
    </cfRule>
    <cfRule type="containsText" dxfId="836" priority="1036" operator="containsText" text="On Track to be Achieved">
      <formula>NOT(ISERROR(SEARCH("On Track to be Achieved",E29)))</formula>
    </cfRule>
    <cfRule type="containsText" dxfId="835" priority="1037" operator="containsText" text="Fully Achieved">
      <formula>NOT(ISERROR(SEARCH("Fully Achieved",E29)))</formula>
    </cfRule>
    <cfRule type="containsText" dxfId="834" priority="1038" operator="containsText" text="Fully Achieved">
      <formula>NOT(ISERROR(SEARCH("Fully Achieved",E29)))</formula>
    </cfRule>
    <cfRule type="containsText" dxfId="833" priority="1039" operator="containsText" text="Fully Achieved">
      <formula>NOT(ISERROR(SEARCH("Fully Achieved",E29)))</formula>
    </cfRule>
    <cfRule type="containsText" dxfId="832" priority="1040" operator="containsText" text="Deferred">
      <formula>NOT(ISERROR(SEARCH("Deferred",E29)))</formula>
    </cfRule>
    <cfRule type="containsText" dxfId="831" priority="1041" operator="containsText" text="Deleted">
      <formula>NOT(ISERROR(SEARCH("Deleted",E29)))</formula>
    </cfRule>
    <cfRule type="containsText" dxfId="830" priority="1042" operator="containsText" text="In Danger of Falling Behind Target">
      <formula>NOT(ISERROR(SEARCH("In Danger of Falling Behind Target",E29)))</formula>
    </cfRule>
    <cfRule type="containsText" dxfId="829" priority="1043" operator="containsText" text="Not yet due">
      <formula>NOT(ISERROR(SEARCH("Not yet due",E29)))</formula>
    </cfRule>
    <cfRule type="containsText" dxfId="828" priority="1044" operator="containsText" text="Update not Provided">
      <formula>NOT(ISERROR(SEARCH("Update not Provided",E29)))</formula>
    </cfRule>
  </conditionalFormatting>
  <conditionalFormatting sqref="E31">
    <cfRule type="containsText" dxfId="827" priority="973" operator="containsText" text="On track to be achieved">
      <formula>NOT(ISERROR(SEARCH("On track to be achieved",E31)))</formula>
    </cfRule>
    <cfRule type="containsText" dxfId="826" priority="974" operator="containsText" text="Deferred">
      <formula>NOT(ISERROR(SEARCH("Deferred",E31)))</formula>
    </cfRule>
    <cfRule type="containsText" dxfId="825" priority="975" operator="containsText" text="Deleted">
      <formula>NOT(ISERROR(SEARCH("Deleted",E31)))</formula>
    </cfRule>
    <cfRule type="containsText" dxfId="824" priority="976" operator="containsText" text="In Danger of Falling Behind Target">
      <formula>NOT(ISERROR(SEARCH("In Danger of Falling Behind Target",E31)))</formula>
    </cfRule>
    <cfRule type="containsText" dxfId="823" priority="977" operator="containsText" text="Not yet due">
      <formula>NOT(ISERROR(SEARCH("Not yet due",E31)))</formula>
    </cfRule>
    <cfRule type="containsText" dxfId="822" priority="978" operator="containsText" text="Update not Provided">
      <formula>NOT(ISERROR(SEARCH("Update not Provided",E31)))</formula>
    </cfRule>
    <cfRule type="containsText" dxfId="821" priority="979" operator="containsText" text="Not yet due">
      <formula>NOT(ISERROR(SEARCH("Not yet due",E31)))</formula>
    </cfRule>
    <cfRule type="containsText" dxfId="820" priority="980" operator="containsText" text="Completed Behind Schedule">
      <formula>NOT(ISERROR(SEARCH("Completed Behind Schedule",E31)))</formula>
    </cfRule>
    <cfRule type="containsText" dxfId="819" priority="981" operator="containsText" text="Off Target">
      <formula>NOT(ISERROR(SEARCH("Off Target",E31)))</formula>
    </cfRule>
    <cfRule type="containsText" dxfId="818" priority="982" operator="containsText" text="On Track to be Achieved">
      <formula>NOT(ISERROR(SEARCH("On Track to be Achieved",E31)))</formula>
    </cfRule>
    <cfRule type="containsText" dxfId="817" priority="983" operator="containsText" text="Fully Achieved">
      <formula>NOT(ISERROR(SEARCH("Fully Achieved",E31)))</formula>
    </cfRule>
    <cfRule type="containsText" dxfId="816" priority="984" operator="containsText" text="Not yet due">
      <formula>NOT(ISERROR(SEARCH("Not yet due",E31)))</formula>
    </cfRule>
    <cfRule type="containsText" dxfId="815" priority="985" operator="containsText" text="Not Yet Due">
      <formula>NOT(ISERROR(SEARCH("Not Yet Due",E31)))</formula>
    </cfRule>
    <cfRule type="containsText" dxfId="814" priority="986" operator="containsText" text="Deferred">
      <formula>NOT(ISERROR(SEARCH("Deferred",E31)))</formula>
    </cfRule>
    <cfRule type="containsText" dxfId="813" priority="987" operator="containsText" text="Deleted">
      <formula>NOT(ISERROR(SEARCH("Deleted",E31)))</formula>
    </cfRule>
    <cfRule type="containsText" dxfId="812" priority="988" operator="containsText" text="In Danger of Falling Behind Target">
      <formula>NOT(ISERROR(SEARCH("In Danger of Falling Behind Target",E31)))</formula>
    </cfRule>
    <cfRule type="containsText" dxfId="811" priority="989" operator="containsText" text="Not yet due">
      <formula>NOT(ISERROR(SEARCH("Not yet due",E31)))</formula>
    </cfRule>
    <cfRule type="containsText" dxfId="810" priority="990" operator="containsText" text="Completed Behind Schedule">
      <formula>NOT(ISERROR(SEARCH("Completed Behind Schedule",E31)))</formula>
    </cfRule>
    <cfRule type="containsText" dxfId="809" priority="991" operator="containsText" text="Off Target">
      <formula>NOT(ISERROR(SEARCH("Off Target",E31)))</formula>
    </cfRule>
    <cfRule type="containsText" dxfId="808" priority="992" operator="containsText" text="In Danger of Falling Behind Target">
      <formula>NOT(ISERROR(SEARCH("In Danger of Falling Behind Target",E31)))</formula>
    </cfRule>
    <cfRule type="containsText" dxfId="807" priority="993" operator="containsText" text="On Track to be Achieved">
      <formula>NOT(ISERROR(SEARCH("On Track to be Achieved",E31)))</formula>
    </cfRule>
    <cfRule type="containsText" dxfId="806" priority="994" operator="containsText" text="Fully Achieved">
      <formula>NOT(ISERROR(SEARCH("Fully Achieved",E31)))</formula>
    </cfRule>
    <cfRule type="containsText" dxfId="805" priority="995" operator="containsText" text="Update not Provided">
      <formula>NOT(ISERROR(SEARCH("Update not Provided",E31)))</formula>
    </cfRule>
    <cfRule type="containsText" dxfId="804" priority="996" operator="containsText" text="Not yet due">
      <formula>NOT(ISERROR(SEARCH("Not yet due",E31)))</formula>
    </cfRule>
    <cfRule type="containsText" dxfId="803" priority="997" operator="containsText" text="Completed Behind Schedule">
      <formula>NOT(ISERROR(SEARCH("Completed Behind Schedule",E31)))</formula>
    </cfRule>
    <cfRule type="containsText" dxfId="802" priority="998" operator="containsText" text="Off Target">
      <formula>NOT(ISERROR(SEARCH("Off Target",E31)))</formula>
    </cfRule>
    <cfRule type="containsText" dxfId="801" priority="999" operator="containsText" text="In Danger of Falling Behind Target">
      <formula>NOT(ISERROR(SEARCH("In Danger of Falling Behind Target",E31)))</formula>
    </cfRule>
    <cfRule type="containsText" dxfId="800" priority="1000" operator="containsText" text="On Track to be Achieved">
      <formula>NOT(ISERROR(SEARCH("On Track to be Achieved",E31)))</formula>
    </cfRule>
    <cfRule type="containsText" dxfId="799" priority="1001" operator="containsText" text="Fully Achieved">
      <formula>NOT(ISERROR(SEARCH("Fully Achieved",E31)))</formula>
    </cfRule>
    <cfRule type="containsText" dxfId="798" priority="1002" operator="containsText" text="Fully Achieved">
      <formula>NOT(ISERROR(SEARCH("Fully Achieved",E31)))</formula>
    </cfRule>
    <cfRule type="containsText" dxfId="797" priority="1003" operator="containsText" text="Fully Achieved">
      <formula>NOT(ISERROR(SEARCH("Fully Achieved",E31)))</formula>
    </cfRule>
    <cfRule type="containsText" dxfId="796" priority="1004" operator="containsText" text="Deferred">
      <formula>NOT(ISERROR(SEARCH("Deferred",E31)))</formula>
    </cfRule>
    <cfRule type="containsText" dxfId="795" priority="1005" operator="containsText" text="Deleted">
      <formula>NOT(ISERROR(SEARCH("Deleted",E31)))</formula>
    </cfRule>
    <cfRule type="containsText" dxfId="794" priority="1006" operator="containsText" text="In Danger of Falling Behind Target">
      <formula>NOT(ISERROR(SEARCH("In Danger of Falling Behind Target",E31)))</formula>
    </cfRule>
    <cfRule type="containsText" dxfId="793" priority="1007" operator="containsText" text="Not yet due">
      <formula>NOT(ISERROR(SEARCH("Not yet due",E31)))</formula>
    </cfRule>
    <cfRule type="containsText" dxfId="792" priority="1008" operator="containsText" text="Update not Provided">
      <formula>NOT(ISERROR(SEARCH("Update not Provided",E31)))</formula>
    </cfRule>
  </conditionalFormatting>
  <conditionalFormatting sqref="E33">
    <cfRule type="containsText" dxfId="791" priority="937" operator="containsText" text="On track to be achieved">
      <formula>NOT(ISERROR(SEARCH("On track to be achieved",E33)))</formula>
    </cfRule>
    <cfRule type="containsText" dxfId="790" priority="938" operator="containsText" text="Deferred">
      <formula>NOT(ISERROR(SEARCH("Deferred",E33)))</formula>
    </cfRule>
    <cfRule type="containsText" dxfId="789" priority="939" operator="containsText" text="Deleted">
      <formula>NOT(ISERROR(SEARCH("Deleted",E33)))</formula>
    </cfRule>
    <cfRule type="containsText" dxfId="788" priority="940" operator="containsText" text="In Danger of Falling Behind Target">
      <formula>NOT(ISERROR(SEARCH("In Danger of Falling Behind Target",E33)))</formula>
    </cfRule>
    <cfRule type="containsText" dxfId="787" priority="941" operator="containsText" text="Not yet due">
      <formula>NOT(ISERROR(SEARCH("Not yet due",E33)))</formula>
    </cfRule>
    <cfRule type="containsText" dxfId="786" priority="942" operator="containsText" text="Update not Provided">
      <formula>NOT(ISERROR(SEARCH("Update not Provided",E33)))</formula>
    </cfRule>
    <cfRule type="containsText" dxfId="785" priority="943" operator="containsText" text="Not yet due">
      <formula>NOT(ISERROR(SEARCH("Not yet due",E33)))</formula>
    </cfRule>
    <cfRule type="containsText" dxfId="784" priority="944" operator="containsText" text="Completed Behind Schedule">
      <formula>NOT(ISERROR(SEARCH("Completed Behind Schedule",E33)))</formula>
    </cfRule>
    <cfRule type="containsText" dxfId="783" priority="945" operator="containsText" text="Off Target">
      <formula>NOT(ISERROR(SEARCH("Off Target",E33)))</formula>
    </cfRule>
    <cfRule type="containsText" dxfId="782" priority="946" operator="containsText" text="On Track to be Achieved">
      <formula>NOT(ISERROR(SEARCH("On Track to be Achieved",E33)))</formula>
    </cfRule>
    <cfRule type="containsText" dxfId="781" priority="947" operator="containsText" text="Fully Achieved">
      <formula>NOT(ISERROR(SEARCH("Fully Achieved",E33)))</formula>
    </cfRule>
    <cfRule type="containsText" dxfId="780" priority="948" operator="containsText" text="Not yet due">
      <formula>NOT(ISERROR(SEARCH("Not yet due",E33)))</formula>
    </cfRule>
    <cfRule type="containsText" dxfId="779" priority="949" operator="containsText" text="Not Yet Due">
      <formula>NOT(ISERROR(SEARCH("Not Yet Due",E33)))</formula>
    </cfRule>
    <cfRule type="containsText" dxfId="778" priority="950" operator="containsText" text="Deferred">
      <formula>NOT(ISERROR(SEARCH("Deferred",E33)))</formula>
    </cfRule>
    <cfRule type="containsText" dxfId="777" priority="951" operator="containsText" text="Deleted">
      <formula>NOT(ISERROR(SEARCH("Deleted",E33)))</formula>
    </cfRule>
    <cfRule type="containsText" dxfId="776" priority="952" operator="containsText" text="In Danger of Falling Behind Target">
      <formula>NOT(ISERROR(SEARCH("In Danger of Falling Behind Target",E33)))</formula>
    </cfRule>
    <cfRule type="containsText" dxfId="775" priority="953" operator="containsText" text="Not yet due">
      <formula>NOT(ISERROR(SEARCH("Not yet due",E33)))</formula>
    </cfRule>
    <cfRule type="containsText" dxfId="774" priority="954" operator="containsText" text="Completed Behind Schedule">
      <formula>NOT(ISERROR(SEARCH("Completed Behind Schedule",E33)))</formula>
    </cfRule>
    <cfRule type="containsText" dxfId="773" priority="955" operator="containsText" text="Off Target">
      <formula>NOT(ISERROR(SEARCH("Off Target",E33)))</formula>
    </cfRule>
    <cfRule type="containsText" dxfId="772" priority="956" operator="containsText" text="In Danger of Falling Behind Target">
      <formula>NOT(ISERROR(SEARCH("In Danger of Falling Behind Target",E33)))</formula>
    </cfRule>
    <cfRule type="containsText" dxfId="771" priority="957" operator="containsText" text="On Track to be Achieved">
      <formula>NOT(ISERROR(SEARCH("On Track to be Achieved",E33)))</formula>
    </cfRule>
    <cfRule type="containsText" dxfId="770" priority="958" operator="containsText" text="Fully Achieved">
      <formula>NOT(ISERROR(SEARCH("Fully Achieved",E33)))</formula>
    </cfRule>
    <cfRule type="containsText" dxfId="769" priority="959" operator="containsText" text="Update not Provided">
      <formula>NOT(ISERROR(SEARCH("Update not Provided",E33)))</formula>
    </cfRule>
    <cfRule type="containsText" dxfId="768" priority="960" operator="containsText" text="Not yet due">
      <formula>NOT(ISERROR(SEARCH("Not yet due",E33)))</formula>
    </cfRule>
    <cfRule type="containsText" dxfId="767" priority="961" operator="containsText" text="Completed Behind Schedule">
      <formula>NOT(ISERROR(SEARCH("Completed Behind Schedule",E33)))</formula>
    </cfRule>
    <cfRule type="containsText" dxfId="766" priority="962" operator="containsText" text="Off Target">
      <formula>NOT(ISERROR(SEARCH("Off Target",E33)))</formula>
    </cfRule>
    <cfRule type="containsText" dxfId="765" priority="963" operator="containsText" text="In Danger of Falling Behind Target">
      <formula>NOT(ISERROR(SEARCH("In Danger of Falling Behind Target",E33)))</formula>
    </cfRule>
    <cfRule type="containsText" dxfId="764" priority="964" operator="containsText" text="On Track to be Achieved">
      <formula>NOT(ISERROR(SEARCH("On Track to be Achieved",E33)))</formula>
    </cfRule>
    <cfRule type="containsText" dxfId="763" priority="965" operator="containsText" text="Fully Achieved">
      <formula>NOT(ISERROR(SEARCH("Fully Achieved",E33)))</formula>
    </cfRule>
    <cfRule type="containsText" dxfId="762" priority="966" operator="containsText" text="Fully Achieved">
      <formula>NOT(ISERROR(SEARCH("Fully Achieved",E33)))</formula>
    </cfRule>
    <cfRule type="containsText" dxfId="761" priority="967" operator="containsText" text="Fully Achieved">
      <formula>NOT(ISERROR(SEARCH("Fully Achieved",E33)))</formula>
    </cfRule>
    <cfRule type="containsText" dxfId="760" priority="968" operator="containsText" text="Deferred">
      <formula>NOT(ISERROR(SEARCH("Deferred",E33)))</formula>
    </cfRule>
    <cfRule type="containsText" dxfId="759" priority="969" operator="containsText" text="Deleted">
      <formula>NOT(ISERROR(SEARCH("Deleted",E33)))</formula>
    </cfRule>
    <cfRule type="containsText" dxfId="758" priority="970" operator="containsText" text="In Danger of Falling Behind Target">
      <formula>NOT(ISERROR(SEARCH("In Danger of Falling Behind Target",E33)))</formula>
    </cfRule>
    <cfRule type="containsText" dxfId="757" priority="971" operator="containsText" text="Not yet due">
      <formula>NOT(ISERROR(SEARCH("Not yet due",E33)))</formula>
    </cfRule>
    <cfRule type="containsText" dxfId="756" priority="972" operator="containsText" text="Update not Provided">
      <formula>NOT(ISERROR(SEARCH("Update not Provided",E33)))</formula>
    </cfRule>
  </conditionalFormatting>
  <conditionalFormatting sqref="E34">
    <cfRule type="containsText" dxfId="755" priority="901" operator="containsText" text="On track to be achieved">
      <formula>NOT(ISERROR(SEARCH("On track to be achieved",E34)))</formula>
    </cfRule>
    <cfRule type="containsText" dxfId="754" priority="902" operator="containsText" text="Deferred">
      <formula>NOT(ISERROR(SEARCH("Deferred",E34)))</formula>
    </cfRule>
    <cfRule type="containsText" dxfId="753" priority="903" operator="containsText" text="Deleted">
      <formula>NOT(ISERROR(SEARCH("Deleted",E34)))</formula>
    </cfRule>
    <cfRule type="containsText" dxfId="752" priority="904" operator="containsText" text="In Danger of Falling Behind Target">
      <formula>NOT(ISERROR(SEARCH("In Danger of Falling Behind Target",E34)))</formula>
    </cfRule>
    <cfRule type="containsText" dxfId="751" priority="905" operator="containsText" text="Not yet due">
      <formula>NOT(ISERROR(SEARCH("Not yet due",E34)))</formula>
    </cfRule>
    <cfRule type="containsText" dxfId="750" priority="906" operator="containsText" text="Update not Provided">
      <formula>NOT(ISERROR(SEARCH("Update not Provided",E34)))</formula>
    </cfRule>
    <cfRule type="containsText" dxfId="749" priority="907" operator="containsText" text="Not yet due">
      <formula>NOT(ISERROR(SEARCH("Not yet due",E34)))</formula>
    </cfRule>
    <cfRule type="containsText" dxfId="748" priority="908" operator="containsText" text="Completed Behind Schedule">
      <formula>NOT(ISERROR(SEARCH("Completed Behind Schedule",E34)))</formula>
    </cfRule>
    <cfRule type="containsText" dxfId="747" priority="909" operator="containsText" text="Off Target">
      <formula>NOT(ISERROR(SEARCH("Off Target",E34)))</formula>
    </cfRule>
    <cfRule type="containsText" dxfId="746" priority="910" operator="containsText" text="On Track to be Achieved">
      <formula>NOT(ISERROR(SEARCH("On Track to be Achieved",E34)))</formula>
    </cfRule>
    <cfRule type="containsText" dxfId="745" priority="911" operator="containsText" text="Fully Achieved">
      <formula>NOT(ISERROR(SEARCH("Fully Achieved",E34)))</formula>
    </cfRule>
    <cfRule type="containsText" dxfId="744" priority="912" operator="containsText" text="Not yet due">
      <formula>NOT(ISERROR(SEARCH("Not yet due",E34)))</formula>
    </cfRule>
    <cfRule type="containsText" dxfId="743" priority="913" operator="containsText" text="Not Yet Due">
      <formula>NOT(ISERROR(SEARCH("Not Yet Due",E34)))</formula>
    </cfRule>
    <cfRule type="containsText" dxfId="742" priority="914" operator="containsText" text="Deferred">
      <formula>NOT(ISERROR(SEARCH("Deferred",E34)))</formula>
    </cfRule>
    <cfRule type="containsText" dxfId="741" priority="915" operator="containsText" text="Deleted">
      <formula>NOT(ISERROR(SEARCH("Deleted",E34)))</formula>
    </cfRule>
    <cfRule type="containsText" dxfId="740" priority="916" operator="containsText" text="In Danger of Falling Behind Target">
      <formula>NOT(ISERROR(SEARCH("In Danger of Falling Behind Target",E34)))</formula>
    </cfRule>
    <cfRule type="containsText" dxfId="739" priority="917" operator="containsText" text="Not yet due">
      <formula>NOT(ISERROR(SEARCH("Not yet due",E34)))</formula>
    </cfRule>
    <cfRule type="containsText" dxfId="738" priority="918" operator="containsText" text="Completed Behind Schedule">
      <formula>NOT(ISERROR(SEARCH("Completed Behind Schedule",E34)))</formula>
    </cfRule>
    <cfRule type="containsText" dxfId="737" priority="919" operator="containsText" text="Off Target">
      <formula>NOT(ISERROR(SEARCH("Off Target",E34)))</formula>
    </cfRule>
    <cfRule type="containsText" dxfId="736" priority="920" operator="containsText" text="In Danger of Falling Behind Target">
      <formula>NOT(ISERROR(SEARCH("In Danger of Falling Behind Target",E34)))</formula>
    </cfRule>
    <cfRule type="containsText" dxfId="735" priority="921" operator="containsText" text="On Track to be Achieved">
      <formula>NOT(ISERROR(SEARCH("On Track to be Achieved",E34)))</formula>
    </cfRule>
    <cfRule type="containsText" dxfId="734" priority="922" operator="containsText" text="Fully Achieved">
      <formula>NOT(ISERROR(SEARCH("Fully Achieved",E34)))</formula>
    </cfRule>
    <cfRule type="containsText" dxfId="733" priority="923" operator="containsText" text="Update not Provided">
      <formula>NOT(ISERROR(SEARCH("Update not Provided",E34)))</formula>
    </cfRule>
    <cfRule type="containsText" dxfId="732" priority="924" operator="containsText" text="Not yet due">
      <formula>NOT(ISERROR(SEARCH("Not yet due",E34)))</formula>
    </cfRule>
    <cfRule type="containsText" dxfId="731" priority="925" operator="containsText" text="Completed Behind Schedule">
      <formula>NOT(ISERROR(SEARCH("Completed Behind Schedule",E34)))</formula>
    </cfRule>
    <cfRule type="containsText" dxfId="730" priority="926" operator="containsText" text="Off Target">
      <formula>NOT(ISERROR(SEARCH("Off Target",E34)))</formula>
    </cfRule>
    <cfRule type="containsText" dxfId="729" priority="927" operator="containsText" text="In Danger of Falling Behind Target">
      <formula>NOT(ISERROR(SEARCH("In Danger of Falling Behind Target",E34)))</formula>
    </cfRule>
    <cfRule type="containsText" dxfId="728" priority="928" operator="containsText" text="On Track to be Achieved">
      <formula>NOT(ISERROR(SEARCH("On Track to be Achieved",E34)))</formula>
    </cfRule>
    <cfRule type="containsText" dxfId="727" priority="929" operator="containsText" text="Fully Achieved">
      <formula>NOT(ISERROR(SEARCH("Fully Achieved",E34)))</formula>
    </cfRule>
    <cfRule type="containsText" dxfId="726" priority="930" operator="containsText" text="Fully Achieved">
      <formula>NOT(ISERROR(SEARCH("Fully Achieved",E34)))</formula>
    </cfRule>
    <cfRule type="containsText" dxfId="725" priority="931" operator="containsText" text="Fully Achieved">
      <formula>NOT(ISERROR(SEARCH("Fully Achieved",E34)))</formula>
    </cfRule>
    <cfRule type="containsText" dxfId="724" priority="932" operator="containsText" text="Deferred">
      <formula>NOT(ISERROR(SEARCH("Deferred",E34)))</formula>
    </cfRule>
    <cfRule type="containsText" dxfId="723" priority="933" operator="containsText" text="Deleted">
      <formula>NOT(ISERROR(SEARCH("Deleted",E34)))</formula>
    </cfRule>
    <cfRule type="containsText" dxfId="722" priority="934" operator="containsText" text="In Danger of Falling Behind Target">
      <formula>NOT(ISERROR(SEARCH("In Danger of Falling Behind Target",E34)))</formula>
    </cfRule>
    <cfRule type="containsText" dxfId="721" priority="935" operator="containsText" text="Not yet due">
      <formula>NOT(ISERROR(SEARCH("Not yet due",E34)))</formula>
    </cfRule>
    <cfRule type="containsText" dxfId="720" priority="936" operator="containsText" text="Update not Provided">
      <formula>NOT(ISERROR(SEARCH("Update not Provided",E34)))</formula>
    </cfRule>
  </conditionalFormatting>
  <conditionalFormatting sqref="E36">
    <cfRule type="containsText" dxfId="719" priority="865" operator="containsText" text="On track to be achieved">
      <formula>NOT(ISERROR(SEARCH("On track to be achieved",E36)))</formula>
    </cfRule>
    <cfRule type="containsText" dxfId="718" priority="866" operator="containsText" text="Deferred">
      <formula>NOT(ISERROR(SEARCH("Deferred",E36)))</formula>
    </cfRule>
    <cfRule type="containsText" dxfId="717" priority="867" operator="containsText" text="Deleted">
      <formula>NOT(ISERROR(SEARCH("Deleted",E36)))</formula>
    </cfRule>
    <cfRule type="containsText" dxfId="716" priority="868" operator="containsText" text="In Danger of Falling Behind Target">
      <formula>NOT(ISERROR(SEARCH("In Danger of Falling Behind Target",E36)))</formula>
    </cfRule>
    <cfRule type="containsText" dxfId="715" priority="869" operator="containsText" text="Not yet due">
      <formula>NOT(ISERROR(SEARCH("Not yet due",E36)))</formula>
    </cfRule>
    <cfRule type="containsText" dxfId="714" priority="870" operator="containsText" text="Update not Provided">
      <formula>NOT(ISERROR(SEARCH("Update not Provided",E36)))</formula>
    </cfRule>
    <cfRule type="containsText" dxfId="713" priority="871" operator="containsText" text="Not yet due">
      <formula>NOT(ISERROR(SEARCH("Not yet due",E36)))</formula>
    </cfRule>
    <cfRule type="containsText" dxfId="712" priority="872" operator="containsText" text="Completed Behind Schedule">
      <formula>NOT(ISERROR(SEARCH("Completed Behind Schedule",E36)))</formula>
    </cfRule>
    <cfRule type="containsText" dxfId="711" priority="873" operator="containsText" text="Off Target">
      <formula>NOT(ISERROR(SEARCH("Off Target",E36)))</formula>
    </cfRule>
    <cfRule type="containsText" dxfId="710" priority="874" operator="containsText" text="On Track to be Achieved">
      <formula>NOT(ISERROR(SEARCH("On Track to be Achieved",E36)))</formula>
    </cfRule>
    <cfRule type="containsText" dxfId="709" priority="875" operator="containsText" text="Fully Achieved">
      <formula>NOT(ISERROR(SEARCH("Fully Achieved",E36)))</formula>
    </cfRule>
    <cfRule type="containsText" dxfId="708" priority="876" operator="containsText" text="Not yet due">
      <formula>NOT(ISERROR(SEARCH("Not yet due",E36)))</formula>
    </cfRule>
    <cfRule type="containsText" dxfId="707" priority="877" operator="containsText" text="Not Yet Due">
      <formula>NOT(ISERROR(SEARCH("Not Yet Due",E36)))</formula>
    </cfRule>
    <cfRule type="containsText" dxfId="706" priority="878" operator="containsText" text="Deferred">
      <formula>NOT(ISERROR(SEARCH("Deferred",E36)))</formula>
    </cfRule>
    <cfRule type="containsText" dxfId="705" priority="879" operator="containsText" text="Deleted">
      <formula>NOT(ISERROR(SEARCH("Deleted",E36)))</formula>
    </cfRule>
    <cfRule type="containsText" dxfId="704" priority="880" operator="containsText" text="In Danger of Falling Behind Target">
      <formula>NOT(ISERROR(SEARCH("In Danger of Falling Behind Target",E36)))</formula>
    </cfRule>
    <cfRule type="containsText" dxfId="703" priority="881" operator="containsText" text="Not yet due">
      <formula>NOT(ISERROR(SEARCH("Not yet due",E36)))</formula>
    </cfRule>
    <cfRule type="containsText" dxfId="702" priority="882" operator="containsText" text="Completed Behind Schedule">
      <formula>NOT(ISERROR(SEARCH("Completed Behind Schedule",E36)))</formula>
    </cfRule>
    <cfRule type="containsText" dxfId="701" priority="883" operator="containsText" text="Off Target">
      <formula>NOT(ISERROR(SEARCH("Off Target",E36)))</formula>
    </cfRule>
    <cfRule type="containsText" dxfId="700" priority="884" operator="containsText" text="In Danger of Falling Behind Target">
      <formula>NOT(ISERROR(SEARCH("In Danger of Falling Behind Target",E36)))</formula>
    </cfRule>
    <cfRule type="containsText" dxfId="699" priority="885" operator="containsText" text="On Track to be Achieved">
      <formula>NOT(ISERROR(SEARCH("On Track to be Achieved",E36)))</formula>
    </cfRule>
    <cfRule type="containsText" dxfId="698" priority="886" operator="containsText" text="Fully Achieved">
      <formula>NOT(ISERROR(SEARCH("Fully Achieved",E36)))</formula>
    </cfRule>
    <cfRule type="containsText" dxfId="697" priority="887" operator="containsText" text="Update not Provided">
      <formula>NOT(ISERROR(SEARCH("Update not Provided",E36)))</formula>
    </cfRule>
    <cfRule type="containsText" dxfId="696" priority="888" operator="containsText" text="Not yet due">
      <formula>NOT(ISERROR(SEARCH("Not yet due",E36)))</formula>
    </cfRule>
    <cfRule type="containsText" dxfId="695" priority="889" operator="containsText" text="Completed Behind Schedule">
      <formula>NOT(ISERROR(SEARCH("Completed Behind Schedule",E36)))</formula>
    </cfRule>
    <cfRule type="containsText" dxfId="694" priority="890" operator="containsText" text="Off Target">
      <formula>NOT(ISERROR(SEARCH("Off Target",E36)))</formula>
    </cfRule>
    <cfRule type="containsText" dxfId="693" priority="891" operator="containsText" text="In Danger of Falling Behind Target">
      <formula>NOT(ISERROR(SEARCH("In Danger of Falling Behind Target",E36)))</formula>
    </cfRule>
    <cfRule type="containsText" dxfId="692" priority="892" operator="containsText" text="On Track to be Achieved">
      <formula>NOT(ISERROR(SEARCH("On Track to be Achieved",E36)))</formula>
    </cfRule>
    <cfRule type="containsText" dxfId="691" priority="893" operator="containsText" text="Fully Achieved">
      <formula>NOT(ISERROR(SEARCH("Fully Achieved",E36)))</formula>
    </cfRule>
    <cfRule type="containsText" dxfId="690" priority="894" operator="containsText" text="Fully Achieved">
      <formula>NOT(ISERROR(SEARCH("Fully Achieved",E36)))</formula>
    </cfRule>
    <cfRule type="containsText" dxfId="689" priority="895" operator="containsText" text="Fully Achieved">
      <formula>NOT(ISERROR(SEARCH("Fully Achieved",E36)))</formula>
    </cfRule>
    <cfRule type="containsText" dxfId="688" priority="896" operator="containsText" text="Deferred">
      <formula>NOT(ISERROR(SEARCH("Deferred",E36)))</formula>
    </cfRule>
    <cfRule type="containsText" dxfId="687" priority="897" operator="containsText" text="Deleted">
      <formula>NOT(ISERROR(SEARCH("Deleted",E36)))</formula>
    </cfRule>
    <cfRule type="containsText" dxfId="686" priority="898" operator="containsText" text="In Danger of Falling Behind Target">
      <formula>NOT(ISERROR(SEARCH("In Danger of Falling Behind Target",E36)))</formula>
    </cfRule>
    <cfRule type="containsText" dxfId="685" priority="899" operator="containsText" text="Not yet due">
      <formula>NOT(ISERROR(SEARCH("Not yet due",E36)))</formula>
    </cfRule>
    <cfRule type="containsText" dxfId="684" priority="900" operator="containsText" text="Update not Provided">
      <formula>NOT(ISERROR(SEARCH("Update not Provided",E36)))</formula>
    </cfRule>
  </conditionalFormatting>
  <conditionalFormatting sqref="E38">
    <cfRule type="containsText" dxfId="683" priority="829" operator="containsText" text="On track to be achieved">
      <formula>NOT(ISERROR(SEARCH("On track to be achieved",E38)))</formula>
    </cfRule>
    <cfRule type="containsText" dxfId="682" priority="830" operator="containsText" text="Deferred">
      <formula>NOT(ISERROR(SEARCH("Deferred",E38)))</formula>
    </cfRule>
    <cfRule type="containsText" dxfId="681" priority="831" operator="containsText" text="Deleted">
      <formula>NOT(ISERROR(SEARCH("Deleted",E38)))</formula>
    </cfRule>
    <cfRule type="containsText" dxfId="680" priority="832" operator="containsText" text="In Danger of Falling Behind Target">
      <formula>NOT(ISERROR(SEARCH("In Danger of Falling Behind Target",E38)))</formula>
    </cfRule>
    <cfRule type="containsText" dxfId="679" priority="833" operator="containsText" text="Not yet due">
      <formula>NOT(ISERROR(SEARCH("Not yet due",E38)))</formula>
    </cfRule>
    <cfRule type="containsText" dxfId="678" priority="834" operator="containsText" text="Update not Provided">
      <formula>NOT(ISERROR(SEARCH("Update not Provided",E38)))</formula>
    </cfRule>
    <cfRule type="containsText" dxfId="677" priority="835" operator="containsText" text="Not yet due">
      <formula>NOT(ISERROR(SEARCH("Not yet due",E38)))</formula>
    </cfRule>
    <cfRule type="containsText" dxfId="676" priority="836" operator="containsText" text="Completed Behind Schedule">
      <formula>NOT(ISERROR(SEARCH("Completed Behind Schedule",E38)))</formula>
    </cfRule>
    <cfRule type="containsText" dxfId="675" priority="837" operator="containsText" text="Off Target">
      <formula>NOT(ISERROR(SEARCH("Off Target",E38)))</formula>
    </cfRule>
    <cfRule type="containsText" dxfId="674" priority="838" operator="containsText" text="On Track to be Achieved">
      <formula>NOT(ISERROR(SEARCH("On Track to be Achieved",E38)))</formula>
    </cfRule>
    <cfRule type="containsText" dxfId="673" priority="839" operator="containsText" text="Fully Achieved">
      <formula>NOT(ISERROR(SEARCH("Fully Achieved",E38)))</formula>
    </cfRule>
    <cfRule type="containsText" dxfId="672" priority="840" operator="containsText" text="Not yet due">
      <formula>NOT(ISERROR(SEARCH("Not yet due",E38)))</formula>
    </cfRule>
    <cfRule type="containsText" dxfId="671" priority="841" operator="containsText" text="Not Yet Due">
      <formula>NOT(ISERROR(SEARCH("Not Yet Due",E38)))</formula>
    </cfRule>
    <cfRule type="containsText" dxfId="670" priority="842" operator="containsText" text="Deferred">
      <formula>NOT(ISERROR(SEARCH("Deferred",E38)))</formula>
    </cfRule>
    <cfRule type="containsText" dxfId="669" priority="843" operator="containsText" text="Deleted">
      <formula>NOT(ISERROR(SEARCH("Deleted",E38)))</formula>
    </cfRule>
    <cfRule type="containsText" dxfId="668" priority="844" operator="containsText" text="In Danger of Falling Behind Target">
      <formula>NOT(ISERROR(SEARCH("In Danger of Falling Behind Target",E38)))</formula>
    </cfRule>
    <cfRule type="containsText" dxfId="667" priority="845" operator="containsText" text="Not yet due">
      <formula>NOT(ISERROR(SEARCH("Not yet due",E38)))</formula>
    </cfRule>
    <cfRule type="containsText" dxfId="666" priority="846" operator="containsText" text="Completed Behind Schedule">
      <formula>NOT(ISERROR(SEARCH("Completed Behind Schedule",E38)))</formula>
    </cfRule>
    <cfRule type="containsText" dxfId="665" priority="847" operator="containsText" text="Off Target">
      <formula>NOT(ISERROR(SEARCH("Off Target",E38)))</formula>
    </cfRule>
    <cfRule type="containsText" dxfId="664" priority="848" operator="containsText" text="In Danger of Falling Behind Target">
      <formula>NOT(ISERROR(SEARCH("In Danger of Falling Behind Target",E38)))</formula>
    </cfRule>
    <cfRule type="containsText" dxfId="663" priority="849" operator="containsText" text="On Track to be Achieved">
      <formula>NOT(ISERROR(SEARCH("On Track to be Achieved",E38)))</formula>
    </cfRule>
    <cfRule type="containsText" dxfId="662" priority="850" operator="containsText" text="Fully Achieved">
      <formula>NOT(ISERROR(SEARCH("Fully Achieved",E38)))</formula>
    </cfRule>
    <cfRule type="containsText" dxfId="661" priority="851" operator="containsText" text="Update not Provided">
      <formula>NOT(ISERROR(SEARCH("Update not Provided",E38)))</formula>
    </cfRule>
    <cfRule type="containsText" dxfId="660" priority="852" operator="containsText" text="Not yet due">
      <formula>NOT(ISERROR(SEARCH("Not yet due",E38)))</formula>
    </cfRule>
    <cfRule type="containsText" dxfId="659" priority="853" operator="containsText" text="Completed Behind Schedule">
      <formula>NOT(ISERROR(SEARCH("Completed Behind Schedule",E38)))</formula>
    </cfRule>
    <cfRule type="containsText" dxfId="658" priority="854" operator="containsText" text="Off Target">
      <formula>NOT(ISERROR(SEARCH("Off Target",E38)))</formula>
    </cfRule>
    <cfRule type="containsText" dxfId="657" priority="855" operator="containsText" text="In Danger of Falling Behind Target">
      <formula>NOT(ISERROR(SEARCH("In Danger of Falling Behind Target",E38)))</formula>
    </cfRule>
    <cfRule type="containsText" dxfId="656" priority="856" operator="containsText" text="On Track to be Achieved">
      <formula>NOT(ISERROR(SEARCH("On Track to be Achieved",E38)))</formula>
    </cfRule>
    <cfRule type="containsText" dxfId="655" priority="857" operator="containsText" text="Fully Achieved">
      <formula>NOT(ISERROR(SEARCH("Fully Achieved",E38)))</formula>
    </cfRule>
    <cfRule type="containsText" dxfId="654" priority="858" operator="containsText" text="Fully Achieved">
      <formula>NOT(ISERROR(SEARCH("Fully Achieved",E38)))</formula>
    </cfRule>
    <cfRule type="containsText" dxfId="653" priority="859" operator="containsText" text="Fully Achieved">
      <formula>NOT(ISERROR(SEARCH("Fully Achieved",E38)))</formula>
    </cfRule>
    <cfRule type="containsText" dxfId="652" priority="860" operator="containsText" text="Deferred">
      <formula>NOT(ISERROR(SEARCH("Deferred",E38)))</formula>
    </cfRule>
    <cfRule type="containsText" dxfId="651" priority="861" operator="containsText" text="Deleted">
      <formula>NOT(ISERROR(SEARCH("Deleted",E38)))</formula>
    </cfRule>
    <cfRule type="containsText" dxfId="650" priority="862" operator="containsText" text="In Danger of Falling Behind Target">
      <formula>NOT(ISERROR(SEARCH("In Danger of Falling Behind Target",E38)))</formula>
    </cfRule>
    <cfRule type="containsText" dxfId="649" priority="863" operator="containsText" text="Not yet due">
      <formula>NOT(ISERROR(SEARCH("Not yet due",E38)))</formula>
    </cfRule>
    <cfRule type="containsText" dxfId="648" priority="864" operator="containsText" text="Update not Provided">
      <formula>NOT(ISERROR(SEARCH("Update not Provided",E38)))</formula>
    </cfRule>
  </conditionalFormatting>
  <conditionalFormatting sqref="E40:E41">
    <cfRule type="containsText" dxfId="647" priority="793" operator="containsText" text="On track to be achieved">
      <formula>NOT(ISERROR(SEARCH("On track to be achieved",E40)))</formula>
    </cfRule>
    <cfRule type="containsText" dxfId="646" priority="794" operator="containsText" text="Deferred">
      <formula>NOT(ISERROR(SEARCH("Deferred",E40)))</formula>
    </cfRule>
    <cfRule type="containsText" dxfId="645" priority="795" operator="containsText" text="Deleted">
      <formula>NOT(ISERROR(SEARCH("Deleted",E40)))</formula>
    </cfRule>
    <cfRule type="containsText" dxfId="644" priority="796" operator="containsText" text="In Danger of Falling Behind Target">
      <formula>NOT(ISERROR(SEARCH("In Danger of Falling Behind Target",E40)))</formula>
    </cfRule>
    <cfRule type="containsText" dxfId="643" priority="797" operator="containsText" text="Not yet due">
      <formula>NOT(ISERROR(SEARCH("Not yet due",E40)))</formula>
    </cfRule>
    <cfRule type="containsText" dxfId="642" priority="798" operator="containsText" text="Update not Provided">
      <formula>NOT(ISERROR(SEARCH("Update not Provided",E40)))</formula>
    </cfRule>
    <cfRule type="containsText" dxfId="641" priority="799" operator="containsText" text="Not yet due">
      <formula>NOT(ISERROR(SEARCH("Not yet due",E40)))</formula>
    </cfRule>
    <cfRule type="containsText" dxfId="640" priority="800" operator="containsText" text="Completed Behind Schedule">
      <formula>NOT(ISERROR(SEARCH("Completed Behind Schedule",E40)))</formula>
    </cfRule>
    <cfRule type="containsText" dxfId="639" priority="801" operator="containsText" text="Off Target">
      <formula>NOT(ISERROR(SEARCH("Off Target",E40)))</formula>
    </cfRule>
    <cfRule type="containsText" dxfId="638" priority="802" operator="containsText" text="On Track to be Achieved">
      <formula>NOT(ISERROR(SEARCH("On Track to be Achieved",E40)))</formula>
    </cfRule>
    <cfRule type="containsText" dxfId="637" priority="803" operator="containsText" text="Fully Achieved">
      <formula>NOT(ISERROR(SEARCH("Fully Achieved",E40)))</formula>
    </cfRule>
    <cfRule type="containsText" dxfId="636" priority="804" operator="containsText" text="Not yet due">
      <formula>NOT(ISERROR(SEARCH("Not yet due",E40)))</formula>
    </cfRule>
    <cfRule type="containsText" dxfId="635" priority="805" operator="containsText" text="Not Yet Due">
      <formula>NOT(ISERROR(SEARCH("Not Yet Due",E40)))</formula>
    </cfRule>
    <cfRule type="containsText" dxfId="634" priority="806" operator="containsText" text="Deferred">
      <formula>NOT(ISERROR(SEARCH("Deferred",E40)))</formula>
    </cfRule>
    <cfRule type="containsText" dxfId="633" priority="807" operator="containsText" text="Deleted">
      <formula>NOT(ISERROR(SEARCH("Deleted",E40)))</formula>
    </cfRule>
    <cfRule type="containsText" dxfId="632" priority="808" operator="containsText" text="In Danger of Falling Behind Target">
      <formula>NOT(ISERROR(SEARCH("In Danger of Falling Behind Target",E40)))</formula>
    </cfRule>
    <cfRule type="containsText" dxfId="631" priority="809" operator="containsText" text="Not yet due">
      <formula>NOT(ISERROR(SEARCH("Not yet due",E40)))</formula>
    </cfRule>
    <cfRule type="containsText" dxfId="630" priority="810" operator="containsText" text="Completed Behind Schedule">
      <formula>NOT(ISERROR(SEARCH("Completed Behind Schedule",E40)))</formula>
    </cfRule>
    <cfRule type="containsText" dxfId="629" priority="811" operator="containsText" text="Off Target">
      <formula>NOT(ISERROR(SEARCH("Off Target",E40)))</formula>
    </cfRule>
    <cfRule type="containsText" dxfId="628" priority="812" operator="containsText" text="In Danger of Falling Behind Target">
      <formula>NOT(ISERROR(SEARCH("In Danger of Falling Behind Target",E40)))</formula>
    </cfRule>
    <cfRule type="containsText" dxfId="627" priority="813" operator="containsText" text="On Track to be Achieved">
      <formula>NOT(ISERROR(SEARCH("On Track to be Achieved",E40)))</formula>
    </cfRule>
    <cfRule type="containsText" dxfId="626" priority="814" operator="containsText" text="Fully Achieved">
      <formula>NOT(ISERROR(SEARCH("Fully Achieved",E40)))</formula>
    </cfRule>
    <cfRule type="containsText" dxfId="625" priority="815" operator="containsText" text="Update not Provided">
      <formula>NOT(ISERROR(SEARCH("Update not Provided",E40)))</formula>
    </cfRule>
    <cfRule type="containsText" dxfId="624" priority="816" operator="containsText" text="Not yet due">
      <formula>NOT(ISERROR(SEARCH("Not yet due",E40)))</formula>
    </cfRule>
    <cfRule type="containsText" dxfId="623" priority="817" operator="containsText" text="Completed Behind Schedule">
      <formula>NOT(ISERROR(SEARCH("Completed Behind Schedule",E40)))</formula>
    </cfRule>
    <cfRule type="containsText" dxfId="622" priority="818" operator="containsText" text="Off Target">
      <formula>NOT(ISERROR(SEARCH("Off Target",E40)))</formula>
    </cfRule>
    <cfRule type="containsText" dxfId="621" priority="819" operator="containsText" text="In Danger of Falling Behind Target">
      <formula>NOT(ISERROR(SEARCH("In Danger of Falling Behind Target",E40)))</formula>
    </cfRule>
    <cfRule type="containsText" dxfId="620" priority="820" operator="containsText" text="On Track to be Achieved">
      <formula>NOT(ISERROR(SEARCH("On Track to be Achieved",E40)))</formula>
    </cfRule>
    <cfRule type="containsText" dxfId="619" priority="821" operator="containsText" text="Fully Achieved">
      <formula>NOT(ISERROR(SEARCH("Fully Achieved",E40)))</formula>
    </cfRule>
    <cfRule type="containsText" dxfId="618" priority="822" operator="containsText" text="Fully Achieved">
      <formula>NOT(ISERROR(SEARCH("Fully Achieved",E40)))</formula>
    </cfRule>
    <cfRule type="containsText" dxfId="617" priority="823" operator="containsText" text="Fully Achieved">
      <formula>NOT(ISERROR(SEARCH("Fully Achieved",E40)))</formula>
    </cfRule>
    <cfRule type="containsText" dxfId="616" priority="824" operator="containsText" text="Deferred">
      <formula>NOT(ISERROR(SEARCH("Deferred",E40)))</formula>
    </cfRule>
    <cfRule type="containsText" dxfId="615" priority="825" operator="containsText" text="Deleted">
      <formula>NOT(ISERROR(SEARCH("Deleted",E40)))</formula>
    </cfRule>
    <cfRule type="containsText" dxfId="614" priority="826" operator="containsText" text="In Danger of Falling Behind Target">
      <formula>NOT(ISERROR(SEARCH("In Danger of Falling Behind Target",E40)))</formula>
    </cfRule>
    <cfRule type="containsText" dxfId="613" priority="827" operator="containsText" text="Not yet due">
      <formula>NOT(ISERROR(SEARCH("Not yet due",E40)))</formula>
    </cfRule>
    <cfRule type="containsText" dxfId="612" priority="828" operator="containsText" text="Update not Provided">
      <formula>NOT(ISERROR(SEARCH("Update not Provided",E40)))</formula>
    </cfRule>
  </conditionalFormatting>
  <conditionalFormatting sqref="E45:E46">
    <cfRule type="containsText" dxfId="611" priority="757" operator="containsText" text="On track to be achieved">
      <formula>NOT(ISERROR(SEARCH("On track to be achieved",E45)))</formula>
    </cfRule>
    <cfRule type="containsText" dxfId="610" priority="758" operator="containsText" text="Deferred">
      <formula>NOT(ISERROR(SEARCH("Deferred",E45)))</formula>
    </cfRule>
    <cfRule type="containsText" dxfId="609" priority="759" operator="containsText" text="Deleted">
      <formula>NOT(ISERROR(SEARCH("Deleted",E45)))</formula>
    </cfRule>
    <cfRule type="containsText" dxfId="608" priority="760" operator="containsText" text="In Danger of Falling Behind Target">
      <formula>NOT(ISERROR(SEARCH("In Danger of Falling Behind Target",E45)))</formula>
    </cfRule>
    <cfRule type="containsText" dxfId="607" priority="761" operator="containsText" text="Not yet due">
      <formula>NOT(ISERROR(SEARCH("Not yet due",E45)))</formula>
    </cfRule>
    <cfRule type="containsText" dxfId="606" priority="762" operator="containsText" text="Update not Provided">
      <formula>NOT(ISERROR(SEARCH("Update not Provided",E45)))</formula>
    </cfRule>
    <cfRule type="containsText" dxfId="605" priority="763" operator="containsText" text="Not yet due">
      <formula>NOT(ISERROR(SEARCH("Not yet due",E45)))</formula>
    </cfRule>
    <cfRule type="containsText" dxfId="604" priority="764" operator="containsText" text="Completed Behind Schedule">
      <formula>NOT(ISERROR(SEARCH("Completed Behind Schedule",E45)))</formula>
    </cfRule>
    <cfRule type="containsText" dxfId="603" priority="765" operator="containsText" text="Off Target">
      <formula>NOT(ISERROR(SEARCH("Off Target",E45)))</formula>
    </cfRule>
    <cfRule type="containsText" dxfId="602" priority="766" operator="containsText" text="On Track to be Achieved">
      <formula>NOT(ISERROR(SEARCH("On Track to be Achieved",E45)))</formula>
    </cfRule>
    <cfRule type="containsText" dxfId="601" priority="767" operator="containsText" text="Fully Achieved">
      <formula>NOT(ISERROR(SEARCH("Fully Achieved",E45)))</formula>
    </cfRule>
    <cfRule type="containsText" dxfId="600" priority="768" operator="containsText" text="Not yet due">
      <formula>NOT(ISERROR(SEARCH("Not yet due",E45)))</formula>
    </cfRule>
    <cfRule type="containsText" dxfId="599" priority="769" operator="containsText" text="Not Yet Due">
      <formula>NOT(ISERROR(SEARCH("Not Yet Due",E45)))</formula>
    </cfRule>
    <cfRule type="containsText" dxfId="598" priority="770" operator="containsText" text="Deferred">
      <formula>NOT(ISERROR(SEARCH("Deferred",E45)))</formula>
    </cfRule>
    <cfRule type="containsText" dxfId="597" priority="771" operator="containsText" text="Deleted">
      <formula>NOT(ISERROR(SEARCH("Deleted",E45)))</formula>
    </cfRule>
    <cfRule type="containsText" dxfId="596" priority="772" operator="containsText" text="In Danger of Falling Behind Target">
      <formula>NOT(ISERROR(SEARCH("In Danger of Falling Behind Target",E45)))</formula>
    </cfRule>
    <cfRule type="containsText" dxfId="595" priority="773" operator="containsText" text="Not yet due">
      <formula>NOT(ISERROR(SEARCH("Not yet due",E45)))</formula>
    </cfRule>
    <cfRule type="containsText" dxfId="594" priority="774" operator="containsText" text="Completed Behind Schedule">
      <formula>NOT(ISERROR(SEARCH("Completed Behind Schedule",E45)))</formula>
    </cfRule>
    <cfRule type="containsText" dxfId="593" priority="775" operator="containsText" text="Off Target">
      <formula>NOT(ISERROR(SEARCH("Off Target",E45)))</formula>
    </cfRule>
    <cfRule type="containsText" dxfId="592" priority="776" operator="containsText" text="In Danger of Falling Behind Target">
      <formula>NOT(ISERROR(SEARCH("In Danger of Falling Behind Target",E45)))</formula>
    </cfRule>
    <cfRule type="containsText" dxfId="591" priority="777" operator="containsText" text="On Track to be Achieved">
      <formula>NOT(ISERROR(SEARCH("On Track to be Achieved",E45)))</formula>
    </cfRule>
    <cfRule type="containsText" dxfId="590" priority="778" operator="containsText" text="Fully Achieved">
      <formula>NOT(ISERROR(SEARCH("Fully Achieved",E45)))</formula>
    </cfRule>
    <cfRule type="containsText" dxfId="589" priority="779" operator="containsText" text="Update not Provided">
      <formula>NOT(ISERROR(SEARCH("Update not Provided",E45)))</formula>
    </cfRule>
    <cfRule type="containsText" dxfId="588" priority="780" operator="containsText" text="Not yet due">
      <formula>NOT(ISERROR(SEARCH("Not yet due",E45)))</formula>
    </cfRule>
    <cfRule type="containsText" dxfId="587" priority="781" operator="containsText" text="Completed Behind Schedule">
      <formula>NOT(ISERROR(SEARCH("Completed Behind Schedule",E45)))</formula>
    </cfRule>
    <cfRule type="containsText" dxfId="586" priority="782" operator="containsText" text="Off Target">
      <formula>NOT(ISERROR(SEARCH("Off Target",E45)))</formula>
    </cfRule>
    <cfRule type="containsText" dxfId="585" priority="783" operator="containsText" text="In Danger of Falling Behind Target">
      <formula>NOT(ISERROR(SEARCH("In Danger of Falling Behind Target",E45)))</formula>
    </cfRule>
    <cfRule type="containsText" dxfId="584" priority="784" operator="containsText" text="On Track to be Achieved">
      <formula>NOT(ISERROR(SEARCH("On Track to be Achieved",E45)))</formula>
    </cfRule>
    <cfRule type="containsText" dxfId="583" priority="785" operator="containsText" text="Fully Achieved">
      <formula>NOT(ISERROR(SEARCH("Fully Achieved",E45)))</formula>
    </cfRule>
    <cfRule type="containsText" dxfId="582" priority="786" operator="containsText" text="Fully Achieved">
      <formula>NOT(ISERROR(SEARCH("Fully Achieved",E45)))</formula>
    </cfRule>
    <cfRule type="containsText" dxfId="581" priority="787" operator="containsText" text="Fully Achieved">
      <formula>NOT(ISERROR(SEARCH("Fully Achieved",E45)))</formula>
    </cfRule>
    <cfRule type="containsText" dxfId="580" priority="788" operator="containsText" text="Deferred">
      <formula>NOT(ISERROR(SEARCH("Deferred",E45)))</formula>
    </cfRule>
    <cfRule type="containsText" dxfId="579" priority="789" operator="containsText" text="Deleted">
      <formula>NOT(ISERROR(SEARCH("Deleted",E45)))</formula>
    </cfRule>
    <cfRule type="containsText" dxfId="578" priority="790" operator="containsText" text="In Danger of Falling Behind Target">
      <formula>NOT(ISERROR(SEARCH("In Danger of Falling Behind Target",E45)))</formula>
    </cfRule>
    <cfRule type="containsText" dxfId="577" priority="791" operator="containsText" text="Not yet due">
      <formula>NOT(ISERROR(SEARCH("Not yet due",E45)))</formula>
    </cfRule>
    <cfRule type="containsText" dxfId="576" priority="792" operator="containsText" text="Update not Provided">
      <formula>NOT(ISERROR(SEARCH("Update not Provided",E45)))</formula>
    </cfRule>
  </conditionalFormatting>
  <conditionalFormatting sqref="E47:E50">
    <cfRule type="containsText" dxfId="575" priority="721" operator="containsText" text="On track to be achieved">
      <formula>NOT(ISERROR(SEARCH("On track to be achieved",E47)))</formula>
    </cfRule>
    <cfRule type="containsText" dxfId="574" priority="722" operator="containsText" text="Deferred">
      <formula>NOT(ISERROR(SEARCH("Deferred",E47)))</formula>
    </cfRule>
    <cfRule type="containsText" dxfId="573" priority="723" operator="containsText" text="Deleted">
      <formula>NOT(ISERROR(SEARCH("Deleted",E47)))</formula>
    </cfRule>
    <cfRule type="containsText" dxfId="572" priority="724" operator="containsText" text="In Danger of Falling Behind Target">
      <formula>NOT(ISERROR(SEARCH("In Danger of Falling Behind Target",E47)))</formula>
    </cfRule>
    <cfRule type="containsText" dxfId="571" priority="725" operator="containsText" text="Not yet due">
      <formula>NOT(ISERROR(SEARCH("Not yet due",E47)))</formula>
    </cfRule>
    <cfRule type="containsText" dxfId="570" priority="726" operator="containsText" text="Update not Provided">
      <formula>NOT(ISERROR(SEARCH("Update not Provided",E47)))</formula>
    </cfRule>
    <cfRule type="containsText" dxfId="569" priority="727" operator="containsText" text="Not yet due">
      <formula>NOT(ISERROR(SEARCH("Not yet due",E47)))</formula>
    </cfRule>
    <cfRule type="containsText" dxfId="568" priority="728" operator="containsText" text="Completed Behind Schedule">
      <formula>NOT(ISERROR(SEARCH("Completed Behind Schedule",E47)))</formula>
    </cfRule>
    <cfRule type="containsText" dxfId="567" priority="729" operator="containsText" text="Off Target">
      <formula>NOT(ISERROR(SEARCH("Off Target",E47)))</formula>
    </cfRule>
    <cfRule type="containsText" dxfId="566" priority="730" operator="containsText" text="On Track to be Achieved">
      <formula>NOT(ISERROR(SEARCH("On Track to be Achieved",E47)))</formula>
    </cfRule>
    <cfRule type="containsText" dxfId="565" priority="731" operator="containsText" text="Fully Achieved">
      <formula>NOT(ISERROR(SEARCH("Fully Achieved",E47)))</formula>
    </cfRule>
    <cfRule type="containsText" dxfId="564" priority="732" operator="containsText" text="Not yet due">
      <formula>NOT(ISERROR(SEARCH("Not yet due",E47)))</formula>
    </cfRule>
    <cfRule type="containsText" dxfId="563" priority="733" operator="containsText" text="Not Yet Due">
      <formula>NOT(ISERROR(SEARCH("Not Yet Due",E47)))</formula>
    </cfRule>
    <cfRule type="containsText" dxfId="562" priority="734" operator="containsText" text="Deferred">
      <formula>NOT(ISERROR(SEARCH("Deferred",E47)))</formula>
    </cfRule>
    <cfRule type="containsText" dxfId="561" priority="735" operator="containsText" text="Deleted">
      <formula>NOT(ISERROR(SEARCH("Deleted",E47)))</formula>
    </cfRule>
    <cfRule type="containsText" dxfId="560" priority="736" operator="containsText" text="In Danger of Falling Behind Target">
      <formula>NOT(ISERROR(SEARCH("In Danger of Falling Behind Target",E47)))</formula>
    </cfRule>
    <cfRule type="containsText" dxfId="559" priority="737" operator="containsText" text="Not yet due">
      <formula>NOT(ISERROR(SEARCH("Not yet due",E47)))</formula>
    </cfRule>
    <cfRule type="containsText" dxfId="558" priority="738" operator="containsText" text="Completed Behind Schedule">
      <formula>NOT(ISERROR(SEARCH("Completed Behind Schedule",E47)))</formula>
    </cfRule>
    <cfRule type="containsText" dxfId="557" priority="739" operator="containsText" text="Off Target">
      <formula>NOT(ISERROR(SEARCH("Off Target",E47)))</formula>
    </cfRule>
    <cfRule type="containsText" dxfId="556" priority="740" operator="containsText" text="In Danger of Falling Behind Target">
      <formula>NOT(ISERROR(SEARCH("In Danger of Falling Behind Target",E47)))</formula>
    </cfRule>
    <cfRule type="containsText" dxfId="555" priority="741" operator="containsText" text="On Track to be Achieved">
      <formula>NOT(ISERROR(SEARCH("On Track to be Achieved",E47)))</formula>
    </cfRule>
    <cfRule type="containsText" dxfId="554" priority="742" operator="containsText" text="Fully Achieved">
      <formula>NOT(ISERROR(SEARCH("Fully Achieved",E47)))</formula>
    </cfRule>
    <cfRule type="containsText" dxfId="553" priority="743" operator="containsText" text="Update not Provided">
      <formula>NOT(ISERROR(SEARCH("Update not Provided",E47)))</formula>
    </cfRule>
    <cfRule type="containsText" dxfId="552" priority="744" operator="containsText" text="Not yet due">
      <formula>NOT(ISERROR(SEARCH("Not yet due",E47)))</formula>
    </cfRule>
    <cfRule type="containsText" dxfId="551" priority="745" operator="containsText" text="Completed Behind Schedule">
      <formula>NOT(ISERROR(SEARCH("Completed Behind Schedule",E47)))</formula>
    </cfRule>
    <cfRule type="containsText" dxfId="550" priority="746" operator="containsText" text="Off Target">
      <formula>NOT(ISERROR(SEARCH("Off Target",E47)))</formula>
    </cfRule>
    <cfRule type="containsText" dxfId="549" priority="747" operator="containsText" text="In Danger of Falling Behind Target">
      <formula>NOT(ISERROR(SEARCH("In Danger of Falling Behind Target",E47)))</formula>
    </cfRule>
    <cfRule type="containsText" dxfId="548" priority="748" operator="containsText" text="On Track to be Achieved">
      <formula>NOT(ISERROR(SEARCH("On Track to be Achieved",E47)))</formula>
    </cfRule>
    <cfRule type="containsText" dxfId="547" priority="749" operator="containsText" text="Fully Achieved">
      <formula>NOT(ISERROR(SEARCH("Fully Achieved",E47)))</formula>
    </cfRule>
    <cfRule type="containsText" dxfId="546" priority="750" operator="containsText" text="Fully Achieved">
      <formula>NOT(ISERROR(SEARCH("Fully Achieved",E47)))</formula>
    </cfRule>
    <cfRule type="containsText" dxfId="545" priority="751" operator="containsText" text="Fully Achieved">
      <formula>NOT(ISERROR(SEARCH("Fully Achieved",E47)))</formula>
    </cfRule>
    <cfRule type="containsText" dxfId="544" priority="752" operator="containsText" text="Deferred">
      <formula>NOT(ISERROR(SEARCH("Deferred",E47)))</formula>
    </cfRule>
    <cfRule type="containsText" dxfId="543" priority="753" operator="containsText" text="Deleted">
      <formula>NOT(ISERROR(SEARCH("Deleted",E47)))</formula>
    </cfRule>
    <cfRule type="containsText" dxfId="542" priority="754" operator="containsText" text="In Danger of Falling Behind Target">
      <formula>NOT(ISERROR(SEARCH("In Danger of Falling Behind Target",E47)))</formula>
    </cfRule>
    <cfRule type="containsText" dxfId="541" priority="755" operator="containsText" text="Not yet due">
      <formula>NOT(ISERROR(SEARCH("Not yet due",E47)))</formula>
    </cfRule>
    <cfRule type="containsText" dxfId="540" priority="756" operator="containsText" text="Update not Provided">
      <formula>NOT(ISERROR(SEARCH("Update not Provided",E47)))</formula>
    </cfRule>
  </conditionalFormatting>
  <conditionalFormatting sqref="E53">
    <cfRule type="containsText" dxfId="539" priority="685" operator="containsText" text="On track to be achieved">
      <formula>NOT(ISERROR(SEARCH("On track to be achieved",E53)))</formula>
    </cfRule>
    <cfRule type="containsText" dxfId="538" priority="686" operator="containsText" text="Deferred">
      <formula>NOT(ISERROR(SEARCH("Deferred",E53)))</formula>
    </cfRule>
    <cfRule type="containsText" dxfId="537" priority="687" operator="containsText" text="Deleted">
      <formula>NOT(ISERROR(SEARCH("Deleted",E53)))</formula>
    </cfRule>
    <cfRule type="containsText" dxfId="536" priority="688" operator="containsText" text="In Danger of Falling Behind Target">
      <formula>NOT(ISERROR(SEARCH("In Danger of Falling Behind Target",E53)))</formula>
    </cfRule>
    <cfRule type="containsText" dxfId="535" priority="689" operator="containsText" text="Not yet due">
      <formula>NOT(ISERROR(SEARCH("Not yet due",E53)))</formula>
    </cfRule>
    <cfRule type="containsText" dxfId="534" priority="690" operator="containsText" text="Update not Provided">
      <formula>NOT(ISERROR(SEARCH("Update not Provided",E53)))</formula>
    </cfRule>
    <cfRule type="containsText" dxfId="533" priority="691" operator="containsText" text="Not yet due">
      <formula>NOT(ISERROR(SEARCH("Not yet due",E53)))</formula>
    </cfRule>
    <cfRule type="containsText" dxfId="532" priority="692" operator="containsText" text="Completed Behind Schedule">
      <formula>NOT(ISERROR(SEARCH("Completed Behind Schedule",E53)))</formula>
    </cfRule>
    <cfRule type="containsText" dxfId="531" priority="693" operator="containsText" text="Off Target">
      <formula>NOT(ISERROR(SEARCH("Off Target",E53)))</formula>
    </cfRule>
    <cfRule type="containsText" dxfId="530" priority="694" operator="containsText" text="On Track to be Achieved">
      <formula>NOT(ISERROR(SEARCH("On Track to be Achieved",E53)))</formula>
    </cfRule>
    <cfRule type="containsText" dxfId="529" priority="695" operator="containsText" text="Fully Achieved">
      <formula>NOT(ISERROR(SEARCH("Fully Achieved",E53)))</formula>
    </cfRule>
    <cfRule type="containsText" dxfId="528" priority="696" operator="containsText" text="Not yet due">
      <formula>NOT(ISERROR(SEARCH("Not yet due",E53)))</formula>
    </cfRule>
    <cfRule type="containsText" dxfId="527" priority="697" operator="containsText" text="Not Yet Due">
      <formula>NOT(ISERROR(SEARCH("Not Yet Due",E53)))</formula>
    </cfRule>
    <cfRule type="containsText" dxfId="526" priority="698" operator="containsText" text="Deferred">
      <formula>NOT(ISERROR(SEARCH("Deferred",E53)))</formula>
    </cfRule>
    <cfRule type="containsText" dxfId="525" priority="699" operator="containsText" text="Deleted">
      <formula>NOT(ISERROR(SEARCH("Deleted",E53)))</formula>
    </cfRule>
    <cfRule type="containsText" dxfId="524" priority="700" operator="containsText" text="In Danger of Falling Behind Target">
      <formula>NOT(ISERROR(SEARCH("In Danger of Falling Behind Target",E53)))</formula>
    </cfRule>
    <cfRule type="containsText" dxfId="523" priority="701" operator="containsText" text="Not yet due">
      <formula>NOT(ISERROR(SEARCH("Not yet due",E53)))</formula>
    </cfRule>
    <cfRule type="containsText" dxfId="522" priority="702" operator="containsText" text="Completed Behind Schedule">
      <formula>NOT(ISERROR(SEARCH("Completed Behind Schedule",E53)))</formula>
    </cfRule>
    <cfRule type="containsText" dxfId="521" priority="703" operator="containsText" text="Off Target">
      <formula>NOT(ISERROR(SEARCH("Off Target",E53)))</formula>
    </cfRule>
    <cfRule type="containsText" dxfId="520" priority="704" operator="containsText" text="In Danger of Falling Behind Target">
      <formula>NOT(ISERROR(SEARCH("In Danger of Falling Behind Target",E53)))</formula>
    </cfRule>
    <cfRule type="containsText" dxfId="519" priority="705" operator="containsText" text="On Track to be Achieved">
      <formula>NOT(ISERROR(SEARCH("On Track to be Achieved",E53)))</formula>
    </cfRule>
    <cfRule type="containsText" dxfId="518" priority="706" operator="containsText" text="Fully Achieved">
      <formula>NOT(ISERROR(SEARCH("Fully Achieved",E53)))</formula>
    </cfRule>
    <cfRule type="containsText" dxfId="517" priority="707" operator="containsText" text="Update not Provided">
      <formula>NOT(ISERROR(SEARCH("Update not Provided",E53)))</formula>
    </cfRule>
    <cfRule type="containsText" dxfId="516" priority="708" operator="containsText" text="Not yet due">
      <formula>NOT(ISERROR(SEARCH("Not yet due",E53)))</formula>
    </cfRule>
    <cfRule type="containsText" dxfId="515" priority="709" operator="containsText" text="Completed Behind Schedule">
      <formula>NOT(ISERROR(SEARCH("Completed Behind Schedule",E53)))</formula>
    </cfRule>
    <cfRule type="containsText" dxfId="514" priority="710" operator="containsText" text="Off Target">
      <formula>NOT(ISERROR(SEARCH("Off Target",E53)))</formula>
    </cfRule>
    <cfRule type="containsText" dxfId="513" priority="711" operator="containsText" text="In Danger of Falling Behind Target">
      <formula>NOT(ISERROR(SEARCH("In Danger of Falling Behind Target",E53)))</formula>
    </cfRule>
    <cfRule type="containsText" dxfId="512" priority="712" operator="containsText" text="On Track to be Achieved">
      <formula>NOT(ISERROR(SEARCH("On Track to be Achieved",E53)))</formula>
    </cfRule>
    <cfRule type="containsText" dxfId="511" priority="713" operator="containsText" text="Fully Achieved">
      <formula>NOT(ISERROR(SEARCH("Fully Achieved",E53)))</formula>
    </cfRule>
    <cfRule type="containsText" dxfId="510" priority="714" operator="containsText" text="Fully Achieved">
      <formula>NOT(ISERROR(SEARCH("Fully Achieved",E53)))</formula>
    </cfRule>
    <cfRule type="containsText" dxfId="509" priority="715" operator="containsText" text="Fully Achieved">
      <formula>NOT(ISERROR(SEARCH("Fully Achieved",E53)))</formula>
    </cfRule>
    <cfRule type="containsText" dxfId="508" priority="716" operator="containsText" text="Deferred">
      <formula>NOT(ISERROR(SEARCH("Deferred",E53)))</formula>
    </cfRule>
    <cfRule type="containsText" dxfId="507" priority="717" operator="containsText" text="Deleted">
      <formula>NOT(ISERROR(SEARCH("Deleted",E53)))</formula>
    </cfRule>
    <cfRule type="containsText" dxfId="506" priority="718" operator="containsText" text="In Danger of Falling Behind Target">
      <formula>NOT(ISERROR(SEARCH("In Danger of Falling Behind Target",E53)))</formula>
    </cfRule>
    <cfRule type="containsText" dxfId="505" priority="719" operator="containsText" text="Not yet due">
      <formula>NOT(ISERROR(SEARCH("Not yet due",E53)))</formula>
    </cfRule>
    <cfRule type="containsText" dxfId="504" priority="720" operator="containsText" text="Update not Provided">
      <formula>NOT(ISERROR(SEARCH("Update not Provided",E53)))</formula>
    </cfRule>
  </conditionalFormatting>
  <conditionalFormatting sqref="E55:E56">
    <cfRule type="containsText" dxfId="503" priority="649" operator="containsText" text="On track to be achieved">
      <formula>NOT(ISERROR(SEARCH("On track to be achieved",E55)))</formula>
    </cfRule>
    <cfRule type="containsText" dxfId="502" priority="650" operator="containsText" text="Deferred">
      <formula>NOT(ISERROR(SEARCH("Deferred",E55)))</formula>
    </cfRule>
    <cfRule type="containsText" dxfId="501" priority="651" operator="containsText" text="Deleted">
      <formula>NOT(ISERROR(SEARCH("Deleted",E55)))</formula>
    </cfRule>
    <cfRule type="containsText" dxfId="500" priority="652" operator="containsText" text="In Danger of Falling Behind Target">
      <formula>NOT(ISERROR(SEARCH("In Danger of Falling Behind Target",E55)))</formula>
    </cfRule>
    <cfRule type="containsText" dxfId="499" priority="653" operator="containsText" text="Not yet due">
      <formula>NOT(ISERROR(SEARCH("Not yet due",E55)))</formula>
    </cfRule>
    <cfRule type="containsText" dxfId="498" priority="654" operator="containsText" text="Update not Provided">
      <formula>NOT(ISERROR(SEARCH("Update not Provided",E55)))</formula>
    </cfRule>
    <cfRule type="containsText" dxfId="497" priority="655" operator="containsText" text="Not yet due">
      <formula>NOT(ISERROR(SEARCH("Not yet due",E55)))</formula>
    </cfRule>
    <cfRule type="containsText" dxfId="496" priority="656" operator="containsText" text="Completed Behind Schedule">
      <formula>NOT(ISERROR(SEARCH("Completed Behind Schedule",E55)))</formula>
    </cfRule>
    <cfRule type="containsText" dxfId="495" priority="657" operator="containsText" text="Off Target">
      <formula>NOT(ISERROR(SEARCH("Off Target",E55)))</formula>
    </cfRule>
    <cfRule type="containsText" dxfId="494" priority="658" operator="containsText" text="On Track to be Achieved">
      <formula>NOT(ISERROR(SEARCH("On Track to be Achieved",E55)))</formula>
    </cfRule>
    <cfRule type="containsText" dxfId="493" priority="659" operator="containsText" text="Fully Achieved">
      <formula>NOT(ISERROR(SEARCH("Fully Achieved",E55)))</formula>
    </cfRule>
    <cfRule type="containsText" dxfId="492" priority="660" operator="containsText" text="Not yet due">
      <formula>NOT(ISERROR(SEARCH("Not yet due",E55)))</formula>
    </cfRule>
    <cfRule type="containsText" dxfId="491" priority="661" operator="containsText" text="Not Yet Due">
      <formula>NOT(ISERROR(SEARCH("Not Yet Due",E55)))</formula>
    </cfRule>
    <cfRule type="containsText" dxfId="490" priority="662" operator="containsText" text="Deferred">
      <formula>NOT(ISERROR(SEARCH("Deferred",E55)))</formula>
    </cfRule>
    <cfRule type="containsText" dxfId="489" priority="663" operator="containsText" text="Deleted">
      <formula>NOT(ISERROR(SEARCH("Deleted",E55)))</formula>
    </cfRule>
    <cfRule type="containsText" dxfId="488" priority="664" operator="containsText" text="In Danger of Falling Behind Target">
      <formula>NOT(ISERROR(SEARCH("In Danger of Falling Behind Target",E55)))</formula>
    </cfRule>
    <cfRule type="containsText" dxfId="487" priority="665" operator="containsText" text="Not yet due">
      <formula>NOT(ISERROR(SEARCH("Not yet due",E55)))</formula>
    </cfRule>
    <cfRule type="containsText" dxfId="486" priority="666" operator="containsText" text="Completed Behind Schedule">
      <formula>NOT(ISERROR(SEARCH("Completed Behind Schedule",E55)))</formula>
    </cfRule>
    <cfRule type="containsText" dxfId="485" priority="667" operator="containsText" text="Off Target">
      <formula>NOT(ISERROR(SEARCH("Off Target",E55)))</formula>
    </cfRule>
    <cfRule type="containsText" dxfId="484" priority="668" operator="containsText" text="In Danger of Falling Behind Target">
      <formula>NOT(ISERROR(SEARCH("In Danger of Falling Behind Target",E55)))</formula>
    </cfRule>
    <cfRule type="containsText" dxfId="483" priority="669" operator="containsText" text="On Track to be Achieved">
      <formula>NOT(ISERROR(SEARCH("On Track to be Achieved",E55)))</formula>
    </cfRule>
    <cfRule type="containsText" dxfId="482" priority="670" operator="containsText" text="Fully Achieved">
      <formula>NOT(ISERROR(SEARCH("Fully Achieved",E55)))</formula>
    </cfRule>
    <cfRule type="containsText" dxfId="481" priority="671" operator="containsText" text="Update not Provided">
      <formula>NOT(ISERROR(SEARCH("Update not Provided",E55)))</formula>
    </cfRule>
    <cfRule type="containsText" dxfId="480" priority="672" operator="containsText" text="Not yet due">
      <formula>NOT(ISERROR(SEARCH("Not yet due",E55)))</formula>
    </cfRule>
    <cfRule type="containsText" dxfId="479" priority="673" operator="containsText" text="Completed Behind Schedule">
      <formula>NOT(ISERROR(SEARCH("Completed Behind Schedule",E55)))</formula>
    </cfRule>
    <cfRule type="containsText" dxfId="478" priority="674" operator="containsText" text="Off Target">
      <formula>NOT(ISERROR(SEARCH("Off Target",E55)))</formula>
    </cfRule>
    <cfRule type="containsText" dxfId="477" priority="675" operator="containsText" text="In Danger of Falling Behind Target">
      <formula>NOT(ISERROR(SEARCH("In Danger of Falling Behind Target",E55)))</formula>
    </cfRule>
    <cfRule type="containsText" dxfId="476" priority="676" operator="containsText" text="On Track to be Achieved">
      <formula>NOT(ISERROR(SEARCH("On Track to be Achieved",E55)))</formula>
    </cfRule>
    <cfRule type="containsText" dxfId="475" priority="677" operator="containsText" text="Fully Achieved">
      <formula>NOT(ISERROR(SEARCH("Fully Achieved",E55)))</formula>
    </cfRule>
    <cfRule type="containsText" dxfId="474" priority="678" operator="containsText" text="Fully Achieved">
      <formula>NOT(ISERROR(SEARCH("Fully Achieved",E55)))</formula>
    </cfRule>
    <cfRule type="containsText" dxfId="473" priority="679" operator="containsText" text="Fully Achieved">
      <formula>NOT(ISERROR(SEARCH("Fully Achieved",E55)))</formula>
    </cfRule>
    <cfRule type="containsText" dxfId="472" priority="680" operator="containsText" text="Deferred">
      <formula>NOT(ISERROR(SEARCH("Deferred",E55)))</formula>
    </cfRule>
    <cfRule type="containsText" dxfId="471" priority="681" operator="containsText" text="Deleted">
      <formula>NOT(ISERROR(SEARCH("Deleted",E55)))</formula>
    </cfRule>
    <cfRule type="containsText" dxfId="470" priority="682" operator="containsText" text="In Danger of Falling Behind Target">
      <formula>NOT(ISERROR(SEARCH("In Danger of Falling Behind Target",E55)))</formula>
    </cfRule>
    <cfRule type="containsText" dxfId="469" priority="683" operator="containsText" text="Not yet due">
      <formula>NOT(ISERROR(SEARCH("Not yet due",E55)))</formula>
    </cfRule>
    <cfRule type="containsText" dxfId="468" priority="684" operator="containsText" text="Update not Provided">
      <formula>NOT(ISERROR(SEARCH("Update not Provided",E55)))</formula>
    </cfRule>
  </conditionalFormatting>
  <conditionalFormatting sqref="E58">
    <cfRule type="containsText" dxfId="467" priority="613" operator="containsText" text="On track to be achieved">
      <formula>NOT(ISERROR(SEARCH("On track to be achieved",E58)))</formula>
    </cfRule>
    <cfRule type="containsText" dxfId="466" priority="614" operator="containsText" text="Deferred">
      <formula>NOT(ISERROR(SEARCH("Deferred",E58)))</formula>
    </cfRule>
    <cfRule type="containsText" dxfId="465" priority="615" operator="containsText" text="Deleted">
      <formula>NOT(ISERROR(SEARCH("Deleted",E58)))</formula>
    </cfRule>
    <cfRule type="containsText" dxfId="464" priority="616" operator="containsText" text="In Danger of Falling Behind Target">
      <formula>NOT(ISERROR(SEARCH("In Danger of Falling Behind Target",E58)))</formula>
    </cfRule>
    <cfRule type="containsText" dxfId="463" priority="617" operator="containsText" text="Not yet due">
      <formula>NOT(ISERROR(SEARCH("Not yet due",E58)))</formula>
    </cfRule>
    <cfRule type="containsText" dxfId="462" priority="618" operator="containsText" text="Update not Provided">
      <formula>NOT(ISERROR(SEARCH("Update not Provided",E58)))</formula>
    </cfRule>
    <cfRule type="containsText" dxfId="461" priority="619" operator="containsText" text="Not yet due">
      <formula>NOT(ISERROR(SEARCH("Not yet due",E58)))</formula>
    </cfRule>
    <cfRule type="containsText" dxfId="460" priority="620" operator="containsText" text="Completed Behind Schedule">
      <formula>NOT(ISERROR(SEARCH("Completed Behind Schedule",E58)))</formula>
    </cfRule>
    <cfRule type="containsText" dxfId="459" priority="621" operator="containsText" text="Off Target">
      <formula>NOT(ISERROR(SEARCH("Off Target",E58)))</formula>
    </cfRule>
    <cfRule type="containsText" dxfId="458" priority="622" operator="containsText" text="On Track to be Achieved">
      <formula>NOT(ISERROR(SEARCH("On Track to be Achieved",E58)))</formula>
    </cfRule>
    <cfRule type="containsText" dxfId="457" priority="623" operator="containsText" text="Fully Achieved">
      <formula>NOT(ISERROR(SEARCH("Fully Achieved",E58)))</formula>
    </cfRule>
    <cfRule type="containsText" dxfId="456" priority="624" operator="containsText" text="Not yet due">
      <formula>NOT(ISERROR(SEARCH("Not yet due",E58)))</formula>
    </cfRule>
    <cfRule type="containsText" dxfId="455" priority="625" operator="containsText" text="Not Yet Due">
      <formula>NOT(ISERROR(SEARCH("Not Yet Due",E58)))</formula>
    </cfRule>
    <cfRule type="containsText" dxfId="454" priority="626" operator="containsText" text="Deferred">
      <formula>NOT(ISERROR(SEARCH("Deferred",E58)))</formula>
    </cfRule>
    <cfRule type="containsText" dxfId="453" priority="627" operator="containsText" text="Deleted">
      <formula>NOT(ISERROR(SEARCH("Deleted",E58)))</formula>
    </cfRule>
    <cfRule type="containsText" dxfId="452" priority="628" operator="containsText" text="In Danger of Falling Behind Target">
      <formula>NOT(ISERROR(SEARCH("In Danger of Falling Behind Target",E58)))</formula>
    </cfRule>
    <cfRule type="containsText" dxfId="451" priority="629" operator="containsText" text="Not yet due">
      <formula>NOT(ISERROR(SEARCH("Not yet due",E58)))</formula>
    </cfRule>
    <cfRule type="containsText" dxfId="450" priority="630" operator="containsText" text="Completed Behind Schedule">
      <formula>NOT(ISERROR(SEARCH("Completed Behind Schedule",E58)))</formula>
    </cfRule>
    <cfRule type="containsText" dxfId="449" priority="631" operator="containsText" text="Off Target">
      <formula>NOT(ISERROR(SEARCH("Off Target",E58)))</formula>
    </cfRule>
    <cfRule type="containsText" dxfId="448" priority="632" operator="containsText" text="In Danger of Falling Behind Target">
      <formula>NOT(ISERROR(SEARCH("In Danger of Falling Behind Target",E58)))</formula>
    </cfRule>
    <cfRule type="containsText" dxfId="447" priority="633" operator="containsText" text="On Track to be Achieved">
      <formula>NOT(ISERROR(SEARCH("On Track to be Achieved",E58)))</formula>
    </cfRule>
    <cfRule type="containsText" dxfId="446" priority="634" operator="containsText" text="Fully Achieved">
      <formula>NOT(ISERROR(SEARCH("Fully Achieved",E58)))</formula>
    </cfRule>
    <cfRule type="containsText" dxfId="445" priority="635" operator="containsText" text="Update not Provided">
      <formula>NOT(ISERROR(SEARCH("Update not Provided",E58)))</formula>
    </cfRule>
    <cfRule type="containsText" dxfId="444" priority="636" operator="containsText" text="Not yet due">
      <formula>NOT(ISERROR(SEARCH("Not yet due",E58)))</formula>
    </cfRule>
    <cfRule type="containsText" dxfId="443" priority="637" operator="containsText" text="Completed Behind Schedule">
      <formula>NOT(ISERROR(SEARCH("Completed Behind Schedule",E58)))</formula>
    </cfRule>
    <cfRule type="containsText" dxfId="442" priority="638" operator="containsText" text="Off Target">
      <formula>NOT(ISERROR(SEARCH("Off Target",E58)))</formula>
    </cfRule>
    <cfRule type="containsText" dxfId="441" priority="639" operator="containsText" text="In Danger of Falling Behind Target">
      <formula>NOT(ISERROR(SEARCH("In Danger of Falling Behind Target",E58)))</formula>
    </cfRule>
    <cfRule type="containsText" dxfId="440" priority="640" operator="containsText" text="On Track to be Achieved">
      <formula>NOT(ISERROR(SEARCH("On Track to be Achieved",E58)))</formula>
    </cfRule>
    <cfRule type="containsText" dxfId="439" priority="641" operator="containsText" text="Fully Achieved">
      <formula>NOT(ISERROR(SEARCH("Fully Achieved",E58)))</formula>
    </cfRule>
    <cfRule type="containsText" dxfId="438" priority="642" operator="containsText" text="Fully Achieved">
      <formula>NOT(ISERROR(SEARCH("Fully Achieved",E58)))</formula>
    </cfRule>
    <cfRule type="containsText" dxfId="437" priority="643" operator="containsText" text="Fully Achieved">
      <formula>NOT(ISERROR(SEARCH("Fully Achieved",E58)))</formula>
    </cfRule>
    <cfRule type="containsText" dxfId="436" priority="644" operator="containsText" text="Deferred">
      <formula>NOT(ISERROR(SEARCH("Deferred",E58)))</formula>
    </cfRule>
    <cfRule type="containsText" dxfId="435" priority="645" operator="containsText" text="Deleted">
      <formula>NOT(ISERROR(SEARCH("Deleted",E58)))</formula>
    </cfRule>
    <cfRule type="containsText" dxfId="434" priority="646" operator="containsText" text="In Danger of Falling Behind Target">
      <formula>NOT(ISERROR(SEARCH("In Danger of Falling Behind Target",E58)))</formula>
    </cfRule>
    <cfRule type="containsText" dxfId="433" priority="647" operator="containsText" text="Not yet due">
      <formula>NOT(ISERROR(SEARCH("Not yet due",E58)))</formula>
    </cfRule>
    <cfRule type="containsText" dxfId="432" priority="648" operator="containsText" text="Update not Provided">
      <formula>NOT(ISERROR(SEARCH("Update not Provided",E58)))</formula>
    </cfRule>
  </conditionalFormatting>
  <conditionalFormatting sqref="E60">
    <cfRule type="containsText" dxfId="431" priority="577" operator="containsText" text="On track to be achieved">
      <formula>NOT(ISERROR(SEARCH("On track to be achieved",E60)))</formula>
    </cfRule>
    <cfRule type="containsText" dxfId="430" priority="578" operator="containsText" text="Deferred">
      <formula>NOT(ISERROR(SEARCH("Deferred",E60)))</formula>
    </cfRule>
    <cfRule type="containsText" dxfId="429" priority="579" operator="containsText" text="Deleted">
      <formula>NOT(ISERROR(SEARCH("Deleted",E60)))</formula>
    </cfRule>
    <cfRule type="containsText" dxfId="428" priority="580" operator="containsText" text="In Danger of Falling Behind Target">
      <formula>NOT(ISERROR(SEARCH("In Danger of Falling Behind Target",E60)))</formula>
    </cfRule>
    <cfRule type="containsText" dxfId="427" priority="581" operator="containsText" text="Not yet due">
      <formula>NOT(ISERROR(SEARCH("Not yet due",E60)))</formula>
    </cfRule>
    <cfRule type="containsText" dxfId="426" priority="582" operator="containsText" text="Update not Provided">
      <formula>NOT(ISERROR(SEARCH("Update not Provided",E60)))</formula>
    </cfRule>
    <cfRule type="containsText" dxfId="425" priority="583" operator="containsText" text="Not yet due">
      <formula>NOT(ISERROR(SEARCH("Not yet due",E60)))</formula>
    </cfRule>
    <cfRule type="containsText" dxfId="424" priority="584" operator="containsText" text="Completed Behind Schedule">
      <formula>NOT(ISERROR(SEARCH("Completed Behind Schedule",E60)))</formula>
    </cfRule>
    <cfRule type="containsText" dxfId="423" priority="585" operator="containsText" text="Off Target">
      <formula>NOT(ISERROR(SEARCH("Off Target",E60)))</formula>
    </cfRule>
    <cfRule type="containsText" dxfId="422" priority="586" operator="containsText" text="On Track to be Achieved">
      <formula>NOT(ISERROR(SEARCH("On Track to be Achieved",E60)))</formula>
    </cfRule>
    <cfRule type="containsText" dxfId="421" priority="587" operator="containsText" text="Fully Achieved">
      <formula>NOT(ISERROR(SEARCH("Fully Achieved",E60)))</formula>
    </cfRule>
    <cfRule type="containsText" dxfId="420" priority="588" operator="containsText" text="Not yet due">
      <formula>NOT(ISERROR(SEARCH("Not yet due",E60)))</formula>
    </cfRule>
    <cfRule type="containsText" dxfId="419" priority="589" operator="containsText" text="Not Yet Due">
      <formula>NOT(ISERROR(SEARCH("Not Yet Due",E60)))</formula>
    </cfRule>
    <cfRule type="containsText" dxfId="418" priority="590" operator="containsText" text="Deferred">
      <formula>NOT(ISERROR(SEARCH("Deferred",E60)))</formula>
    </cfRule>
    <cfRule type="containsText" dxfId="417" priority="591" operator="containsText" text="Deleted">
      <formula>NOT(ISERROR(SEARCH("Deleted",E60)))</formula>
    </cfRule>
    <cfRule type="containsText" dxfId="416" priority="592" operator="containsText" text="In Danger of Falling Behind Target">
      <formula>NOT(ISERROR(SEARCH("In Danger of Falling Behind Target",E60)))</formula>
    </cfRule>
    <cfRule type="containsText" dxfId="415" priority="593" operator="containsText" text="Not yet due">
      <formula>NOT(ISERROR(SEARCH("Not yet due",E60)))</formula>
    </cfRule>
    <cfRule type="containsText" dxfId="414" priority="594" operator="containsText" text="Completed Behind Schedule">
      <formula>NOT(ISERROR(SEARCH("Completed Behind Schedule",E60)))</formula>
    </cfRule>
    <cfRule type="containsText" dxfId="413" priority="595" operator="containsText" text="Off Target">
      <formula>NOT(ISERROR(SEARCH("Off Target",E60)))</formula>
    </cfRule>
    <cfRule type="containsText" dxfId="412" priority="596" operator="containsText" text="In Danger of Falling Behind Target">
      <formula>NOT(ISERROR(SEARCH("In Danger of Falling Behind Target",E60)))</formula>
    </cfRule>
    <cfRule type="containsText" dxfId="411" priority="597" operator="containsText" text="On Track to be Achieved">
      <formula>NOT(ISERROR(SEARCH("On Track to be Achieved",E60)))</formula>
    </cfRule>
    <cfRule type="containsText" dxfId="410" priority="598" operator="containsText" text="Fully Achieved">
      <formula>NOT(ISERROR(SEARCH("Fully Achieved",E60)))</formula>
    </cfRule>
    <cfRule type="containsText" dxfId="409" priority="599" operator="containsText" text="Update not Provided">
      <formula>NOT(ISERROR(SEARCH("Update not Provided",E60)))</formula>
    </cfRule>
    <cfRule type="containsText" dxfId="408" priority="600" operator="containsText" text="Not yet due">
      <formula>NOT(ISERROR(SEARCH("Not yet due",E60)))</formula>
    </cfRule>
    <cfRule type="containsText" dxfId="407" priority="601" operator="containsText" text="Completed Behind Schedule">
      <formula>NOT(ISERROR(SEARCH("Completed Behind Schedule",E60)))</formula>
    </cfRule>
    <cfRule type="containsText" dxfId="406" priority="602" operator="containsText" text="Off Target">
      <formula>NOT(ISERROR(SEARCH("Off Target",E60)))</formula>
    </cfRule>
    <cfRule type="containsText" dxfId="405" priority="603" operator="containsText" text="In Danger of Falling Behind Target">
      <formula>NOT(ISERROR(SEARCH("In Danger of Falling Behind Target",E60)))</formula>
    </cfRule>
    <cfRule type="containsText" dxfId="404" priority="604" operator="containsText" text="On Track to be Achieved">
      <formula>NOT(ISERROR(SEARCH("On Track to be Achieved",E60)))</formula>
    </cfRule>
    <cfRule type="containsText" dxfId="403" priority="605" operator="containsText" text="Fully Achieved">
      <formula>NOT(ISERROR(SEARCH("Fully Achieved",E60)))</formula>
    </cfRule>
    <cfRule type="containsText" dxfId="402" priority="606" operator="containsText" text="Fully Achieved">
      <formula>NOT(ISERROR(SEARCH("Fully Achieved",E60)))</formula>
    </cfRule>
    <cfRule type="containsText" dxfId="401" priority="607" operator="containsText" text="Fully Achieved">
      <formula>NOT(ISERROR(SEARCH("Fully Achieved",E60)))</formula>
    </cfRule>
    <cfRule type="containsText" dxfId="400" priority="608" operator="containsText" text="Deferred">
      <formula>NOT(ISERROR(SEARCH("Deferred",E60)))</formula>
    </cfRule>
    <cfRule type="containsText" dxfId="399" priority="609" operator="containsText" text="Deleted">
      <formula>NOT(ISERROR(SEARCH("Deleted",E60)))</formula>
    </cfRule>
    <cfRule type="containsText" dxfId="398" priority="610" operator="containsText" text="In Danger of Falling Behind Target">
      <formula>NOT(ISERROR(SEARCH("In Danger of Falling Behind Target",E60)))</formula>
    </cfRule>
    <cfRule type="containsText" dxfId="397" priority="611" operator="containsText" text="Not yet due">
      <formula>NOT(ISERROR(SEARCH("Not yet due",E60)))</formula>
    </cfRule>
    <cfRule type="containsText" dxfId="396" priority="612" operator="containsText" text="Update not Provided">
      <formula>NOT(ISERROR(SEARCH("Update not Provided",E60)))</formula>
    </cfRule>
  </conditionalFormatting>
  <conditionalFormatting sqref="E62:E71">
    <cfRule type="containsText" dxfId="395" priority="541" operator="containsText" text="On track to be achieved">
      <formula>NOT(ISERROR(SEARCH("On track to be achieved",E62)))</formula>
    </cfRule>
    <cfRule type="containsText" dxfId="394" priority="542" operator="containsText" text="Deferred">
      <formula>NOT(ISERROR(SEARCH("Deferred",E62)))</formula>
    </cfRule>
    <cfRule type="containsText" dxfId="393" priority="543" operator="containsText" text="Deleted">
      <formula>NOT(ISERROR(SEARCH("Deleted",E62)))</formula>
    </cfRule>
    <cfRule type="containsText" dxfId="392" priority="544" operator="containsText" text="In Danger of Falling Behind Target">
      <formula>NOT(ISERROR(SEARCH("In Danger of Falling Behind Target",E62)))</formula>
    </cfRule>
    <cfRule type="containsText" dxfId="391" priority="545" operator="containsText" text="Not yet due">
      <formula>NOT(ISERROR(SEARCH("Not yet due",E62)))</formula>
    </cfRule>
    <cfRule type="containsText" dxfId="390" priority="546" operator="containsText" text="Update not Provided">
      <formula>NOT(ISERROR(SEARCH("Update not Provided",E62)))</formula>
    </cfRule>
    <cfRule type="containsText" dxfId="389" priority="547" operator="containsText" text="Not yet due">
      <formula>NOT(ISERROR(SEARCH("Not yet due",E62)))</formula>
    </cfRule>
    <cfRule type="containsText" dxfId="388" priority="548" operator="containsText" text="Completed Behind Schedule">
      <formula>NOT(ISERROR(SEARCH("Completed Behind Schedule",E62)))</formula>
    </cfRule>
    <cfRule type="containsText" dxfId="387" priority="549" operator="containsText" text="Off Target">
      <formula>NOT(ISERROR(SEARCH("Off Target",E62)))</formula>
    </cfRule>
    <cfRule type="containsText" dxfId="386" priority="550" operator="containsText" text="On Track to be Achieved">
      <formula>NOT(ISERROR(SEARCH("On Track to be Achieved",E62)))</formula>
    </cfRule>
    <cfRule type="containsText" dxfId="385" priority="551" operator="containsText" text="Fully Achieved">
      <formula>NOT(ISERROR(SEARCH("Fully Achieved",E62)))</formula>
    </cfRule>
    <cfRule type="containsText" dxfId="384" priority="552" operator="containsText" text="Not yet due">
      <formula>NOT(ISERROR(SEARCH("Not yet due",E62)))</formula>
    </cfRule>
    <cfRule type="containsText" dxfId="383" priority="553" operator="containsText" text="Not Yet Due">
      <formula>NOT(ISERROR(SEARCH("Not Yet Due",E62)))</formula>
    </cfRule>
    <cfRule type="containsText" dxfId="382" priority="554" operator="containsText" text="Deferred">
      <formula>NOT(ISERROR(SEARCH("Deferred",E62)))</formula>
    </cfRule>
    <cfRule type="containsText" dxfId="381" priority="555" operator="containsText" text="Deleted">
      <formula>NOT(ISERROR(SEARCH("Deleted",E62)))</formula>
    </cfRule>
    <cfRule type="containsText" dxfId="380" priority="556" operator="containsText" text="In Danger of Falling Behind Target">
      <formula>NOT(ISERROR(SEARCH("In Danger of Falling Behind Target",E62)))</formula>
    </cfRule>
    <cfRule type="containsText" dxfId="379" priority="557" operator="containsText" text="Not yet due">
      <formula>NOT(ISERROR(SEARCH("Not yet due",E62)))</formula>
    </cfRule>
    <cfRule type="containsText" dxfId="378" priority="558" operator="containsText" text="Completed Behind Schedule">
      <formula>NOT(ISERROR(SEARCH("Completed Behind Schedule",E62)))</formula>
    </cfRule>
    <cfRule type="containsText" dxfId="377" priority="559" operator="containsText" text="Off Target">
      <formula>NOT(ISERROR(SEARCH("Off Target",E62)))</formula>
    </cfRule>
    <cfRule type="containsText" dxfId="376" priority="560" operator="containsText" text="In Danger of Falling Behind Target">
      <formula>NOT(ISERROR(SEARCH("In Danger of Falling Behind Target",E62)))</formula>
    </cfRule>
    <cfRule type="containsText" dxfId="375" priority="561" operator="containsText" text="On Track to be Achieved">
      <formula>NOT(ISERROR(SEARCH("On Track to be Achieved",E62)))</formula>
    </cfRule>
    <cfRule type="containsText" dxfId="374" priority="562" operator="containsText" text="Fully Achieved">
      <formula>NOT(ISERROR(SEARCH("Fully Achieved",E62)))</formula>
    </cfRule>
    <cfRule type="containsText" dxfId="373" priority="563" operator="containsText" text="Update not Provided">
      <formula>NOT(ISERROR(SEARCH("Update not Provided",E62)))</formula>
    </cfRule>
    <cfRule type="containsText" dxfId="372" priority="564" operator="containsText" text="Not yet due">
      <formula>NOT(ISERROR(SEARCH("Not yet due",E62)))</formula>
    </cfRule>
    <cfRule type="containsText" dxfId="371" priority="565" operator="containsText" text="Completed Behind Schedule">
      <formula>NOT(ISERROR(SEARCH("Completed Behind Schedule",E62)))</formula>
    </cfRule>
    <cfRule type="containsText" dxfId="370" priority="566" operator="containsText" text="Off Target">
      <formula>NOT(ISERROR(SEARCH("Off Target",E62)))</formula>
    </cfRule>
    <cfRule type="containsText" dxfId="369" priority="567" operator="containsText" text="In Danger of Falling Behind Target">
      <formula>NOT(ISERROR(SEARCH("In Danger of Falling Behind Target",E62)))</formula>
    </cfRule>
    <cfRule type="containsText" dxfId="368" priority="568" operator="containsText" text="On Track to be Achieved">
      <formula>NOT(ISERROR(SEARCH("On Track to be Achieved",E62)))</formula>
    </cfRule>
    <cfRule type="containsText" dxfId="367" priority="569" operator="containsText" text="Fully Achieved">
      <formula>NOT(ISERROR(SEARCH("Fully Achieved",E62)))</formula>
    </cfRule>
    <cfRule type="containsText" dxfId="366" priority="570" operator="containsText" text="Fully Achieved">
      <formula>NOT(ISERROR(SEARCH("Fully Achieved",E62)))</formula>
    </cfRule>
    <cfRule type="containsText" dxfId="365" priority="571" operator="containsText" text="Fully Achieved">
      <formula>NOT(ISERROR(SEARCH("Fully Achieved",E62)))</formula>
    </cfRule>
    <cfRule type="containsText" dxfId="364" priority="572" operator="containsText" text="Deferred">
      <formula>NOT(ISERROR(SEARCH("Deferred",E62)))</formula>
    </cfRule>
    <cfRule type="containsText" dxfId="363" priority="573" operator="containsText" text="Deleted">
      <formula>NOT(ISERROR(SEARCH("Deleted",E62)))</formula>
    </cfRule>
    <cfRule type="containsText" dxfId="362" priority="574" operator="containsText" text="In Danger of Falling Behind Target">
      <formula>NOT(ISERROR(SEARCH("In Danger of Falling Behind Target",E62)))</formula>
    </cfRule>
    <cfRule type="containsText" dxfId="361" priority="575" operator="containsText" text="Not yet due">
      <formula>NOT(ISERROR(SEARCH("Not yet due",E62)))</formula>
    </cfRule>
    <cfRule type="containsText" dxfId="360" priority="576" operator="containsText" text="Update not Provided">
      <formula>NOT(ISERROR(SEARCH("Update not Provided",E62)))</formula>
    </cfRule>
  </conditionalFormatting>
  <conditionalFormatting sqref="E73:E74">
    <cfRule type="containsText" dxfId="359" priority="505" operator="containsText" text="On track to be achieved">
      <formula>NOT(ISERROR(SEARCH("On track to be achieved",E73)))</formula>
    </cfRule>
    <cfRule type="containsText" dxfId="358" priority="506" operator="containsText" text="Deferred">
      <formula>NOT(ISERROR(SEARCH("Deferred",E73)))</formula>
    </cfRule>
    <cfRule type="containsText" dxfId="357" priority="507" operator="containsText" text="Deleted">
      <formula>NOT(ISERROR(SEARCH("Deleted",E73)))</formula>
    </cfRule>
    <cfRule type="containsText" dxfId="356" priority="508" operator="containsText" text="In Danger of Falling Behind Target">
      <formula>NOT(ISERROR(SEARCH("In Danger of Falling Behind Target",E73)))</formula>
    </cfRule>
    <cfRule type="containsText" dxfId="355" priority="509" operator="containsText" text="Not yet due">
      <formula>NOT(ISERROR(SEARCH("Not yet due",E73)))</formula>
    </cfRule>
    <cfRule type="containsText" dxfId="354" priority="510" operator="containsText" text="Update not Provided">
      <formula>NOT(ISERROR(SEARCH("Update not Provided",E73)))</formula>
    </cfRule>
    <cfRule type="containsText" dxfId="353" priority="511" operator="containsText" text="Not yet due">
      <formula>NOT(ISERROR(SEARCH("Not yet due",E73)))</formula>
    </cfRule>
    <cfRule type="containsText" dxfId="352" priority="512" operator="containsText" text="Completed Behind Schedule">
      <formula>NOT(ISERROR(SEARCH("Completed Behind Schedule",E73)))</formula>
    </cfRule>
    <cfRule type="containsText" dxfId="351" priority="513" operator="containsText" text="Off Target">
      <formula>NOT(ISERROR(SEARCH("Off Target",E73)))</formula>
    </cfRule>
    <cfRule type="containsText" dxfId="350" priority="514" operator="containsText" text="On Track to be Achieved">
      <formula>NOT(ISERROR(SEARCH("On Track to be Achieved",E73)))</formula>
    </cfRule>
    <cfRule type="containsText" dxfId="349" priority="515" operator="containsText" text="Fully Achieved">
      <formula>NOT(ISERROR(SEARCH("Fully Achieved",E73)))</formula>
    </cfRule>
    <cfRule type="containsText" dxfId="348" priority="516" operator="containsText" text="Not yet due">
      <formula>NOT(ISERROR(SEARCH("Not yet due",E73)))</formula>
    </cfRule>
    <cfRule type="containsText" dxfId="347" priority="517" operator="containsText" text="Not Yet Due">
      <formula>NOT(ISERROR(SEARCH("Not Yet Due",E73)))</formula>
    </cfRule>
    <cfRule type="containsText" dxfId="346" priority="518" operator="containsText" text="Deferred">
      <formula>NOT(ISERROR(SEARCH("Deferred",E73)))</formula>
    </cfRule>
    <cfRule type="containsText" dxfId="345" priority="519" operator="containsText" text="Deleted">
      <formula>NOT(ISERROR(SEARCH("Deleted",E73)))</formula>
    </cfRule>
    <cfRule type="containsText" dxfId="344" priority="520" operator="containsText" text="In Danger of Falling Behind Target">
      <formula>NOT(ISERROR(SEARCH("In Danger of Falling Behind Target",E73)))</formula>
    </cfRule>
    <cfRule type="containsText" dxfId="343" priority="521" operator="containsText" text="Not yet due">
      <formula>NOT(ISERROR(SEARCH("Not yet due",E73)))</formula>
    </cfRule>
    <cfRule type="containsText" dxfId="342" priority="522" operator="containsText" text="Completed Behind Schedule">
      <formula>NOT(ISERROR(SEARCH("Completed Behind Schedule",E73)))</formula>
    </cfRule>
    <cfRule type="containsText" dxfId="341" priority="523" operator="containsText" text="Off Target">
      <formula>NOT(ISERROR(SEARCH("Off Target",E73)))</formula>
    </cfRule>
    <cfRule type="containsText" dxfId="340" priority="524" operator="containsText" text="In Danger of Falling Behind Target">
      <formula>NOT(ISERROR(SEARCH("In Danger of Falling Behind Target",E73)))</formula>
    </cfRule>
    <cfRule type="containsText" dxfId="339" priority="525" operator="containsText" text="On Track to be Achieved">
      <formula>NOT(ISERROR(SEARCH("On Track to be Achieved",E73)))</formula>
    </cfRule>
    <cfRule type="containsText" dxfId="338" priority="526" operator="containsText" text="Fully Achieved">
      <formula>NOT(ISERROR(SEARCH("Fully Achieved",E73)))</formula>
    </cfRule>
    <cfRule type="containsText" dxfId="337" priority="527" operator="containsText" text="Update not Provided">
      <formula>NOT(ISERROR(SEARCH("Update not Provided",E73)))</formula>
    </cfRule>
    <cfRule type="containsText" dxfId="336" priority="528" operator="containsText" text="Not yet due">
      <formula>NOT(ISERROR(SEARCH("Not yet due",E73)))</formula>
    </cfRule>
    <cfRule type="containsText" dxfId="335" priority="529" operator="containsText" text="Completed Behind Schedule">
      <formula>NOT(ISERROR(SEARCH("Completed Behind Schedule",E73)))</formula>
    </cfRule>
    <cfRule type="containsText" dxfId="334" priority="530" operator="containsText" text="Off Target">
      <formula>NOT(ISERROR(SEARCH("Off Target",E73)))</formula>
    </cfRule>
    <cfRule type="containsText" dxfId="333" priority="531" operator="containsText" text="In Danger of Falling Behind Target">
      <formula>NOT(ISERROR(SEARCH("In Danger of Falling Behind Target",E73)))</formula>
    </cfRule>
    <cfRule type="containsText" dxfId="332" priority="532" operator="containsText" text="On Track to be Achieved">
      <formula>NOT(ISERROR(SEARCH("On Track to be Achieved",E73)))</formula>
    </cfRule>
    <cfRule type="containsText" dxfId="331" priority="533" operator="containsText" text="Fully Achieved">
      <formula>NOT(ISERROR(SEARCH("Fully Achieved",E73)))</formula>
    </cfRule>
    <cfRule type="containsText" dxfId="330" priority="534" operator="containsText" text="Fully Achieved">
      <formula>NOT(ISERROR(SEARCH("Fully Achieved",E73)))</formula>
    </cfRule>
    <cfRule type="containsText" dxfId="329" priority="535" operator="containsText" text="Fully Achieved">
      <formula>NOT(ISERROR(SEARCH("Fully Achieved",E73)))</formula>
    </cfRule>
    <cfRule type="containsText" dxfId="328" priority="536" operator="containsText" text="Deferred">
      <formula>NOT(ISERROR(SEARCH("Deferred",E73)))</formula>
    </cfRule>
    <cfRule type="containsText" dxfId="327" priority="537" operator="containsText" text="Deleted">
      <formula>NOT(ISERROR(SEARCH("Deleted",E73)))</formula>
    </cfRule>
    <cfRule type="containsText" dxfId="326" priority="538" operator="containsText" text="In Danger of Falling Behind Target">
      <formula>NOT(ISERROR(SEARCH("In Danger of Falling Behind Target",E73)))</formula>
    </cfRule>
    <cfRule type="containsText" dxfId="325" priority="539" operator="containsText" text="Not yet due">
      <formula>NOT(ISERROR(SEARCH("Not yet due",E73)))</formula>
    </cfRule>
    <cfRule type="containsText" dxfId="324" priority="540" operator="containsText" text="Update not Provided">
      <formula>NOT(ISERROR(SEARCH("Update not Provided",E73)))</formula>
    </cfRule>
  </conditionalFormatting>
  <conditionalFormatting sqref="E75:E76">
    <cfRule type="containsText" dxfId="323" priority="469" operator="containsText" text="On track to be achieved">
      <formula>NOT(ISERROR(SEARCH("On track to be achieved",E75)))</formula>
    </cfRule>
    <cfRule type="containsText" dxfId="322" priority="470" operator="containsText" text="Deferred">
      <formula>NOT(ISERROR(SEARCH("Deferred",E75)))</formula>
    </cfRule>
    <cfRule type="containsText" dxfId="321" priority="471" operator="containsText" text="Deleted">
      <formula>NOT(ISERROR(SEARCH("Deleted",E75)))</formula>
    </cfRule>
    <cfRule type="containsText" dxfId="320" priority="472" operator="containsText" text="In Danger of Falling Behind Target">
      <formula>NOT(ISERROR(SEARCH("In Danger of Falling Behind Target",E75)))</formula>
    </cfRule>
    <cfRule type="containsText" dxfId="319" priority="473" operator="containsText" text="Not yet due">
      <formula>NOT(ISERROR(SEARCH("Not yet due",E75)))</formula>
    </cfRule>
    <cfRule type="containsText" dxfId="318" priority="474" operator="containsText" text="Update not Provided">
      <formula>NOT(ISERROR(SEARCH("Update not Provided",E75)))</formula>
    </cfRule>
    <cfRule type="containsText" dxfId="317" priority="475" operator="containsText" text="Not yet due">
      <formula>NOT(ISERROR(SEARCH("Not yet due",E75)))</formula>
    </cfRule>
    <cfRule type="containsText" dxfId="316" priority="476" operator="containsText" text="Completed Behind Schedule">
      <formula>NOT(ISERROR(SEARCH("Completed Behind Schedule",E75)))</formula>
    </cfRule>
    <cfRule type="containsText" dxfId="315" priority="477" operator="containsText" text="Off Target">
      <formula>NOT(ISERROR(SEARCH("Off Target",E75)))</formula>
    </cfRule>
    <cfRule type="containsText" dxfId="314" priority="478" operator="containsText" text="On Track to be Achieved">
      <formula>NOT(ISERROR(SEARCH("On Track to be Achieved",E75)))</formula>
    </cfRule>
    <cfRule type="containsText" dxfId="313" priority="479" operator="containsText" text="Fully Achieved">
      <formula>NOT(ISERROR(SEARCH("Fully Achieved",E75)))</formula>
    </cfRule>
    <cfRule type="containsText" dxfId="312" priority="480" operator="containsText" text="Not yet due">
      <formula>NOT(ISERROR(SEARCH("Not yet due",E75)))</formula>
    </cfRule>
    <cfRule type="containsText" dxfId="311" priority="481" operator="containsText" text="Not Yet Due">
      <formula>NOT(ISERROR(SEARCH("Not Yet Due",E75)))</formula>
    </cfRule>
    <cfRule type="containsText" dxfId="310" priority="482" operator="containsText" text="Deferred">
      <formula>NOT(ISERROR(SEARCH("Deferred",E75)))</formula>
    </cfRule>
    <cfRule type="containsText" dxfId="309" priority="483" operator="containsText" text="Deleted">
      <formula>NOT(ISERROR(SEARCH("Deleted",E75)))</formula>
    </cfRule>
    <cfRule type="containsText" dxfId="308" priority="484" operator="containsText" text="In Danger of Falling Behind Target">
      <formula>NOT(ISERROR(SEARCH("In Danger of Falling Behind Target",E75)))</formula>
    </cfRule>
    <cfRule type="containsText" dxfId="307" priority="485" operator="containsText" text="Not yet due">
      <formula>NOT(ISERROR(SEARCH("Not yet due",E75)))</formula>
    </cfRule>
    <cfRule type="containsText" dxfId="306" priority="486" operator="containsText" text="Completed Behind Schedule">
      <formula>NOT(ISERROR(SEARCH("Completed Behind Schedule",E75)))</formula>
    </cfRule>
    <cfRule type="containsText" dxfId="305" priority="487" operator="containsText" text="Off Target">
      <formula>NOT(ISERROR(SEARCH("Off Target",E75)))</formula>
    </cfRule>
    <cfRule type="containsText" dxfId="304" priority="488" operator="containsText" text="In Danger of Falling Behind Target">
      <formula>NOT(ISERROR(SEARCH("In Danger of Falling Behind Target",E75)))</formula>
    </cfRule>
    <cfRule type="containsText" dxfId="303" priority="489" operator="containsText" text="On Track to be Achieved">
      <formula>NOT(ISERROR(SEARCH("On Track to be Achieved",E75)))</formula>
    </cfRule>
    <cfRule type="containsText" dxfId="302" priority="490" operator="containsText" text="Fully Achieved">
      <formula>NOT(ISERROR(SEARCH("Fully Achieved",E75)))</formula>
    </cfRule>
    <cfRule type="containsText" dxfId="301" priority="491" operator="containsText" text="Update not Provided">
      <formula>NOT(ISERROR(SEARCH("Update not Provided",E75)))</formula>
    </cfRule>
    <cfRule type="containsText" dxfId="300" priority="492" operator="containsText" text="Not yet due">
      <formula>NOT(ISERROR(SEARCH("Not yet due",E75)))</formula>
    </cfRule>
    <cfRule type="containsText" dxfId="299" priority="493" operator="containsText" text="Completed Behind Schedule">
      <formula>NOT(ISERROR(SEARCH("Completed Behind Schedule",E75)))</formula>
    </cfRule>
    <cfRule type="containsText" dxfId="298" priority="494" operator="containsText" text="Off Target">
      <formula>NOT(ISERROR(SEARCH("Off Target",E75)))</formula>
    </cfRule>
    <cfRule type="containsText" dxfId="297" priority="495" operator="containsText" text="In Danger of Falling Behind Target">
      <formula>NOT(ISERROR(SEARCH("In Danger of Falling Behind Target",E75)))</formula>
    </cfRule>
    <cfRule type="containsText" dxfId="296" priority="496" operator="containsText" text="On Track to be Achieved">
      <formula>NOT(ISERROR(SEARCH("On Track to be Achieved",E75)))</formula>
    </cfRule>
    <cfRule type="containsText" dxfId="295" priority="497" operator="containsText" text="Fully Achieved">
      <formula>NOT(ISERROR(SEARCH("Fully Achieved",E75)))</formula>
    </cfRule>
    <cfRule type="containsText" dxfId="294" priority="498" operator="containsText" text="Fully Achieved">
      <formula>NOT(ISERROR(SEARCH("Fully Achieved",E75)))</formula>
    </cfRule>
    <cfRule type="containsText" dxfId="293" priority="499" operator="containsText" text="Fully Achieved">
      <formula>NOT(ISERROR(SEARCH("Fully Achieved",E75)))</formula>
    </cfRule>
    <cfRule type="containsText" dxfId="292" priority="500" operator="containsText" text="Deferred">
      <formula>NOT(ISERROR(SEARCH("Deferred",E75)))</formula>
    </cfRule>
    <cfRule type="containsText" dxfId="291" priority="501" operator="containsText" text="Deleted">
      <formula>NOT(ISERROR(SEARCH("Deleted",E75)))</formula>
    </cfRule>
    <cfRule type="containsText" dxfId="290" priority="502" operator="containsText" text="In Danger of Falling Behind Target">
      <formula>NOT(ISERROR(SEARCH("In Danger of Falling Behind Target",E75)))</formula>
    </cfRule>
    <cfRule type="containsText" dxfId="289" priority="503" operator="containsText" text="Not yet due">
      <formula>NOT(ISERROR(SEARCH("Not yet due",E75)))</formula>
    </cfRule>
    <cfRule type="containsText" dxfId="288" priority="504" operator="containsText" text="Update not Provided">
      <formula>NOT(ISERROR(SEARCH("Update not Provided",E75)))</formula>
    </cfRule>
  </conditionalFormatting>
  <conditionalFormatting sqref="E80:E81">
    <cfRule type="containsText" dxfId="287" priority="433" operator="containsText" text="On track to be achieved">
      <formula>NOT(ISERROR(SEARCH("On track to be achieved",E80)))</formula>
    </cfRule>
    <cfRule type="containsText" dxfId="286" priority="434" operator="containsText" text="Deferred">
      <formula>NOT(ISERROR(SEARCH("Deferred",E80)))</formula>
    </cfRule>
    <cfRule type="containsText" dxfId="285" priority="435" operator="containsText" text="Deleted">
      <formula>NOT(ISERROR(SEARCH("Deleted",E80)))</formula>
    </cfRule>
    <cfRule type="containsText" dxfId="284" priority="436" operator="containsText" text="In Danger of Falling Behind Target">
      <formula>NOT(ISERROR(SEARCH("In Danger of Falling Behind Target",E80)))</formula>
    </cfRule>
    <cfRule type="containsText" dxfId="283" priority="437" operator="containsText" text="Not yet due">
      <formula>NOT(ISERROR(SEARCH("Not yet due",E80)))</formula>
    </cfRule>
    <cfRule type="containsText" dxfId="282" priority="438" operator="containsText" text="Update not Provided">
      <formula>NOT(ISERROR(SEARCH("Update not Provided",E80)))</formula>
    </cfRule>
    <cfRule type="containsText" dxfId="281" priority="439" operator="containsText" text="Not yet due">
      <formula>NOT(ISERROR(SEARCH("Not yet due",E80)))</formula>
    </cfRule>
    <cfRule type="containsText" dxfId="280" priority="440" operator="containsText" text="Completed Behind Schedule">
      <formula>NOT(ISERROR(SEARCH("Completed Behind Schedule",E80)))</formula>
    </cfRule>
    <cfRule type="containsText" dxfId="279" priority="441" operator="containsText" text="Off Target">
      <formula>NOT(ISERROR(SEARCH("Off Target",E80)))</formula>
    </cfRule>
    <cfRule type="containsText" dxfId="278" priority="442" operator="containsText" text="On Track to be Achieved">
      <formula>NOT(ISERROR(SEARCH("On Track to be Achieved",E80)))</formula>
    </cfRule>
    <cfRule type="containsText" dxfId="277" priority="443" operator="containsText" text="Fully Achieved">
      <formula>NOT(ISERROR(SEARCH("Fully Achieved",E80)))</formula>
    </cfRule>
    <cfRule type="containsText" dxfId="276" priority="444" operator="containsText" text="Not yet due">
      <formula>NOT(ISERROR(SEARCH("Not yet due",E80)))</formula>
    </cfRule>
    <cfRule type="containsText" dxfId="275" priority="445" operator="containsText" text="Not Yet Due">
      <formula>NOT(ISERROR(SEARCH("Not Yet Due",E80)))</formula>
    </cfRule>
    <cfRule type="containsText" dxfId="274" priority="446" operator="containsText" text="Deferred">
      <formula>NOT(ISERROR(SEARCH("Deferred",E80)))</formula>
    </cfRule>
    <cfRule type="containsText" dxfId="273" priority="447" operator="containsText" text="Deleted">
      <formula>NOT(ISERROR(SEARCH("Deleted",E80)))</formula>
    </cfRule>
    <cfRule type="containsText" dxfId="272" priority="448" operator="containsText" text="In Danger of Falling Behind Target">
      <formula>NOT(ISERROR(SEARCH("In Danger of Falling Behind Target",E80)))</formula>
    </cfRule>
    <cfRule type="containsText" dxfId="271" priority="449" operator="containsText" text="Not yet due">
      <formula>NOT(ISERROR(SEARCH("Not yet due",E80)))</formula>
    </cfRule>
    <cfRule type="containsText" dxfId="270" priority="450" operator="containsText" text="Completed Behind Schedule">
      <formula>NOT(ISERROR(SEARCH("Completed Behind Schedule",E80)))</formula>
    </cfRule>
    <cfRule type="containsText" dxfId="269" priority="451" operator="containsText" text="Off Target">
      <formula>NOT(ISERROR(SEARCH("Off Target",E80)))</formula>
    </cfRule>
    <cfRule type="containsText" dxfId="268" priority="452" operator="containsText" text="In Danger of Falling Behind Target">
      <formula>NOT(ISERROR(SEARCH("In Danger of Falling Behind Target",E80)))</formula>
    </cfRule>
    <cfRule type="containsText" dxfId="267" priority="453" operator="containsText" text="On Track to be Achieved">
      <formula>NOT(ISERROR(SEARCH("On Track to be Achieved",E80)))</formula>
    </cfRule>
    <cfRule type="containsText" dxfId="266" priority="454" operator="containsText" text="Fully Achieved">
      <formula>NOT(ISERROR(SEARCH("Fully Achieved",E80)))</formula>
    </cfRule>
    <cfRule type="containsText" dxfId="265" priority="455" operator="containsText" text="Update not Provided">
      <formula>NOT(ISERROR(SEARCH("Update not Provided",E80)))</formula>
    </cfRule>
    <cfRule type="containsText" dxfId="264" priority="456" operator="containsText" text="Not yet due">
      <formula>NOT(ISERROR(SEARCH("Not yet due",E80)))</formula>
    </cfRule>
    <cfRule type="containsText" dxfId="263" priority="457" operator="containsText" text="Completed Behind Schedule">
      <formula>NOT(ISERROR(SEARCH("Completed Behind Schedule",E80)))</formula>
    </cfRule>
    <cfRule type="containsText" dxfId="262" priority="458" operator="containsText" text="Off Target">
      <formula>NOT(ISERROR(SEARCH("Off Target",E80)))</formula>
    </cfRule>
    <cfRule type="containsText" dxfId="261" priority="459" operator="containsText" text="In Danger of Falling Behind Target">
      <formula>NOT(ISERROR(SEARCH("In Danger of Falling Behind Target",E80)))</formula>
    </cfRule>
    <cfRule type="containsText" dxfId="260" priority="460" operator="containsText" text="On Track to be Achieved">
      <formula>NOT(ISERROR(SEARCH("On Track to be Achieved",E80)))</formula>
    </cfRule>
    <cfRule type="containsText" dxfId="259" priority="461" operator="containsText" text="Fully Achieved">
      <formula>NOT(ISERROR(SEARCH("Fully Achieved",E80)))</formula>
    </cfRule>
    <cfRule type="containsText" dxfId="258" priority="462" operator="containsText" text="Fully Achieved">
      <formula>NOT(ISERROR(SEARCH("Fully Achieved",E80)))</formula>
    </cfRule>
    <cfRule type="containsText" dxfId="257" priority="463" operator="containsText" text="Fully Achieved">
      <formula>NOT(ISERROR(SEARCH("Fully Achieved",E80)))</formula>
    </cfRule>
    <cfRule type="containsText" dxfId="256" priority="464" operator="containsText" text="Deferred">
      <formula>NOT(ISERROR(SEARCH("Deferred",E80)))</formula>
    </cfRule>
    <cfRule type="containsText" dxfId="255" priority="465" operator="containsText" text="Deleted">
      <formula>NOT(ISERROR(SEARCH("Deleted",E80)))</formula>
    </cfRule>
    <cfRule type="containsText" dxfId="254" priority="466" operator="containsText" text="In Danger of Falling Behind Target">
      <formula>NOT(ISERROR(SEARCH("In Danger of Falling Behind Target",E80)))</formula>
    </cfRule>
    <cfRule type="containsText" dxfId="253" priority="467" operator="containsText" text="Not yet due">
      <formula>NOT(ISERROR(SEARCH("Not yet due",E80)))</formula>
    </cfRule>
    <cfRule type="containsText" dxfId="252" priority="468" operator="containsText" text="Update not Provided">
      <formula>NOT(ISERROR(SEARCH("Update not Provided",E80)))</formula>
    </cfRule>
  </conditionalFormatting>
  <conditionalFormatting sqref="E83">
    <cfRule type="containsText" dxfId="251" priority="397" operator="containsText" text="On track to be achieved">
      <formula>NOT(ISERROR(SEARCH("On track to be achieved",E83)))</formula>
    </cfRule>
    <cfRule type="containsText" dxfId="250" priority="398" operator="containsText" text="Deferred">
      <formula>NOT(ISERROR(SEARCH("Deferred",E83)))</formula>
    </cfRule>
    <cfRule type="containsText" dxfId="249" priority="399" operator="containsText" text="Deleted">
      <formula>NOT(ISERROR(SEARCH("Deleted",E83)))</formula>
    </cfRule>
    <cfRule type="containsText" dxfId="248" priority="400" operator="containsText" text="In Danger of Falling Behind Target">
      <formula>NOT(ISERROR(SEARCH("In Danger of Falling Behind Target",E83)))</formula>
    </cfRule>
    <cfRule type="containsText" dxfId="247" priority="401" operator="containsText" text="Not yet due">
      <formula>NOT(ISERROR(SEARCH("Not yet due",E83)))</formula>
    </cfRule>
    <cfRule type="containsText" dxfId="246" priority="402" operator="containsText" text="Update not Provided">
      <formula>NOT(ISERROR(SEARCH("Update not Provided",E83)))</formula>
    </cfRule>
    <cfRule type="containsText" dxfId="245" priority="403" operator="containsText" text="Not yet due">
      <formula>NOT(ISERROR(SEARCH("Not yet due",E83)))</formula>
    </cfRule>
    <cfRule type="containsText" dxfId="244" priority="404" operator="containsText" text="Completed Behind Schedule">
      <formula>NOT(ISERROR(SEARCH("Completed Behind Schedule",E83)))</formula>
    </cfRule>
    <cfRule type="containsText" dxfId="243" priority="405" operator="containsText" text="Off Target">
      <formula>NOT(ISERROR(SEARCH("Off Target",E83)))</formula>
    </cfRule>
    <cfRule type="containsText" dxfId="242" priority="406" operator="containsText" text="On Track to be Achieved">
      <formula>NOT(ISERROR(SEARCH("On Track to be Achieved",E83)))</formula>
    </cfRule>
    <cfRule type="containsText" dxfId="241" priority="407" operator="containsText" text="Fully Achieved">
      <formula>NOT(ISERROR(SEARCH("Fully Achieved",E83)))</formula>
    </cfRule>
    <cfRule type="containsText" dxfId="240" priority="408" operator="containsText" text="Not yet due">
      <formula>NOT(ISERROR(SEARCH("Not yet due",E83)))</formula>
    </cfRule>
    <cfRule type="containsText" dxfId="239" priority="409" operator="containsText" text="Not Yet Due">
      <formula>NOT(ISERROR(SEARCH("Not Yet Due",E83)))</formula>
    </cfRule>
    <cfRule type="containsText" dxfId="238" priority="410" operator="containsText" text="Deferred">
      <formula>NOT(ISERROR(SEARCH("Deferred",E83)))</formula>
    </cfRule>
    <cfRule type="containsText" dxfId="237" priority="411" operator="containsText" text="Deleted">
      <formula>NOT(ISERROR(SEARCH("Deleted",E83)))</formula>
    </cfRule>
    <cfRule type="containsText" dxfId="236" priority="412" operator="containsText" text="In Danger of Falling Behind Target">
      <formula>NOT(ISERROR(SEARCH("In Danger of Falling Behind Target",E83)))</formula>
    </cfRule>
    <cfRule type="containsText" dxfId="235" priority="413" operator="containsText" text="Not yet due">
      <formula>NOT(ISERROR(SEARCH("Not yet due",E83)))</formula>
    </cfRule>
    <cfRule type="containsText" dxfId="234" priority="414" operator="containsText" text="Completed Behind Schedule">
      <formula>NOT(ISERROR(SEARCH("Completed Behind Schedule",E83)))</formula>
    </cfRule>
    <cfRule type="containsText" dxfId="233" priority="415" operator="containsText" text="Off Target">
      <formula>NOT(ISERROR(SEARCH("Off Target",E83)))</formula>
    </cfRule>
    <cfRule type="containsText" dxfId="232" priority="416" operator="containsText" text="In Danger of Falling Behind Target">
      <formula>NOT(ISERROR(SEARCH("In Danger of Falling Behind Target",E83)))</formula>
    </cfRule>
    <cfRule type="containsText" dxfId="231" priority="417" operator="containsText" text="On Track to be Achieved">
      <formula>NOT(ISERROR(SEARCH("On Track to be Achieved",E83)))</formula>
    </cfRule>
    <cfRule type="containsText" dxfId="230" priority="418" operator="containsText" text="Fully Achieved">
      <formula>NOT(ISERROR(SEARCH("Fully Achieved",E83)))</formula>
    </cfRule>
    <cfRule type="containsText" dxfId="229" priority="419" operator="containsText" text="Update not Provided">
      <formula>NOT(ISERROR(SEARCH("Update not Provided",E83)))</formula>
    </cfRule>
    <cfRule type="containsText" dxfId="228" priority="420" operator="containsText" text="Not yet due">
      <formula>NOT(ISERROR(SEARCH("Not yet due",E83)))</formula>
    </cfRule>
    <cfRule type="containsText" dxfId="227" priority="421" operator="containsText" text="Completed Behind Schedule">
      <formula>NOT(ISERROR(SEARCH("Completed Behind Schedule",E83)))</formula>
    </cfRule>
    <cfRule type="containsText" dxfId="226" priority="422" operator="containsText" text="Off Target">
      <formula>NOT(ISERROR(SEARCH("Off Target",E83)))</formula>
    </cfRule>
    <cfRule type="containsText" dxfId="225" priority="423" operator="containsText" text="In Danger of Falling Behind Target">
      <formula>NOT(ISERROR(SEARCH("In Danger of Falling Behind Target",E83)))</formula>
    </cfRule>
    <cfRule type="containsText" dxfId="224" priority="424" operator="containsText" text="On Track to be Achieved">
      <formula>NOT(ISERROR(SEARCH("On Track to be Achieved",E83)))</formula>
    </cfRule>
    <cfRule type="containsText" dxfId="223" priority="425" operator="containsText" text="Fully Achieved">
      <formula>NOT(ISERROR(SEARCH("Fully Achieved",E83)))</formula>
    </cfRule>
    <cfRule type="containsText" dxfId="222" priority="426" operator="containsText" text="Fully Achieved">
      <formula>NOT(ISERROR(SEARCH("Fully Achieved",E83)))</formula>
    </cfRule>
    <cfRule type="containsText" dxfId="221" priority="427" operator="containsText" text="Fully Achieved">
      <formula>NOT(ISERROR(SEARCH("Fully Achieved",E83)))</formula>
    </cfRule>
    <cfRule type="containsText" dxfId="220" priority="428" operator="containsText" text="Deferred">
      <formula>NOT(ISERROR(SEARCH("Deferred",E83)))</formula>
    </cfRule>
    <cfRule type="containsText" dxfId="219" priority="429" operator="containsText" text="Deleted">
      <formula>NOT(ISERROR(SEARCH("Deleted",E83)))</formula>
    </cfRule>
    <cfRule type="containsText" dxfId="218" priority="430" operator="containsText" text="In Danger of Falling Behind Target">
      <formula>NOT(ISERROR(SEARCH("In Danger of Falling Behind Target",E83)))</formula>
    </cfRule>
    <cfRule type="containsText" dxfId="217" priority="431" operator="containsText" text="Not yet due">
      <formula>NOT(ISERROR(SEARCH("Not yet due",E83)))</formula>
    </cfRule>
    <cfRule type="containsText" dxfId="216" priority="432" operator="containsText" text="Update not Provided">
      <formula>NOT(ISERROR(SEARCH("Update not Provided",E83)))</formula>
    </cfRule>
  </conditionalFormatting>
  <conditionalFormatting sqref="E89">
    <cfRule type="containsText" dxfId="215" priority="361" operator="containsText" text="On track to be achieved">
      <formula>NOT(ISERROR(SEARCH("On track to be achieved",E89)))</formula>
    </cfRule>
    <cfRule type="containsText" dxfId="214" priority="362" operator="containsText" text="Deferred">
      <formula>NOT(ISERROR(SEARCH("Deferred",E89)))</formula>
    </cfRule>
    <cfRule type="containsText" dxfId="213" priority="363" operator="containsText" text="Deleted">
      <formula>NOT(ISERROR(SEARCH("Deleted",E89)))</formula>
    </cfRule>
    <cfRule type="containsText" dxfId="212" priority="364" operator="containsText" text="In Danger of Falling Behind Target">
      <formula>NOT(ISERROR(SEARCH("In Danger of Falling Behind Target",E89)))</formula>
    </cfRule>
    <cfRule type="containsText" dxfId="211" priority="365" operator="containsText" text="Not yet due">
      <formula>NOT(ISERROR(SEARCH("Not yet due",E89)))</formula>
    </cfRule>
    <cfRule type="containsText" dxfId="210" priority="366" operator="containsText" text="Update not Provided">
      <formula>NOT(ISERROR(SEARCH("Update not Provided",E89)))</formula>
    </cfRule>
    <cfRule type="containsText" dxfId="209" priority="367" operator="containsText" text="Not yet due">
      <formula>NOT(ISERROR(SEARCH("Not yet due",E89)))</formula>
    </cfRule>
    <cfRule type="containsText" dxfId="208" priority="368" operator="containsText" text="Completed Behind Schedule">
      <formula>NOT(ISERROR(SEARCH("Completed Behind Schedule",E89)))</formula>
    </cfRule>
    <cfRule type="containsText" dxfId="207" priority="369" operator="containsText" text="Off Target">
      <formula>NOT(ISERROR(SEARCH("Off Target",E89)))</formula>
    </cfRule>
    <cfRule type="containsText" dxfId="206" priority="370" operator="containsText" text="On Track to be Achieved">
      <formula>NOT(ISERROR(SEARCH("On Track to be Achieved",E89)))</formula>
    </cfRule>
    <cfRule type="containsText" dxfId="205" priority="371" operator="containsText" text="Fully Achieved">
      <formula>NOT(ISERROR(SEARCH("Fully Achieved",E89)))</formula>
    </cfRule>
    <cfRule type="containsText" dxfId="204" priority="372" operator="containsText" text="Not yet due">
      <formula>NOT(ISERROR(SEARCH("Not yet due",E89)))</formula>
    </cfRule>
    <cfRule type="containsText" dxfId="203" priority="373" operator="containsText" text="Not Yet Due">
      <formula>NOT(ISERROR(SEARCH("Not Yet Due",E89)))</formula>
    </cfRule>
    <cfRule type="containsText" dxfId="202" priority="374" operator="containsText" text="Deferred">
      <formula>NOT(ISERROR(SEARCH("Deferred",E89)))</formula>
    </cfRule>
    <cfRule type="containsText" dxfId="201" priority="375" operator="containsText" text="Deleted">
      <formula>NOT(ISERROR(SEARCH("Deleted",E89)))</formula>
    </cfRule>
    <cfRule type="containsText" dxfId="200" priority="376" operator="containsText" text="In Danger of Falling Behind Target">
      <formula>NOT(ISERROR(SEARCH("In Danger of Falling Behind Target",E89)))</formula>
    </cfRule>
    <cfRule type="containsText" dxfId="199" priority="377" operator="containsText" text="Not yet due">
      <formula>NOT(ISERROR(SEARCH("Not yet due",E89)))</formula>
    </cfRule>
    <cfRule type="containsText" dxfId="198" priority="378" operator="containsText" text="Completed Behind Schedule">
      <formula>NOT(ISERROR(SEARCH("Completed Behind Schedule",E89)))</formula>
    </cfRule>
    <cfRule type="containsText" dxfId="197" priority="379" operator="containsText" text="Off Target">
      <formula>NOT(ISERROR(SEARCH("Off Target",E89)))</formula>
    </cfRule>
    <cfRule type="containsText" dxfId="196" priority="380" operator="containsText" text="In Danger of Falling Behind Target">
      <formula>NOT(ISERROR(SEARCH("In Danger of Falling Behind Target",E89)))</formula>
    </cfRule>
    <cfRule type="containsText" dxfId="195" priority="381" operator="containsText" text="On Track to be Achieved">
      <formula>NOT(ISERROR(SEARCH("On Track to be Achieved",E89)))</formula>
    </cfRule>
    <cfRule type="containsText" dxfId="194" priority="382" operator="containsText" text="Fully Achieved">
      <formula>NOT(ISERROR(SEARCH("Fully Achieved",E89)))</formula>
    </cfRule>
    <cfRule type="containsText" dxfId="193" priority="383" operator="containsText" text="Update not Provided">
      <formula>NOT(ISERROR(SEARCH("Update not Provided",E89)))</formula>
    </cfRule>
    <cfRule type="containsText" dxfId="192" priority="384" operator="containsText" text="Not yet due">
      <formula>NOT(ISERROR(SEARCH("Not yet due",E89)))</formula>
    </cfRule>
    <cfRule type="containsText" dxfId="191" priority="385" operator="containsText" text="Completed Behind Schedule">
      <formula>NOT(ISERROR(SEARCH("Completed Behind Schedule",E89)))</formula>
    </cfRule>
    <cfRule type="containsText" dxfId="190" priority="386" operator="containsText" text="Off Target">
      <formula>NOT(ISERROR(SEARCH("Off Target",E89)))</formula>
    </cfRule>
    <cfRule type="containsText" dxfId="189" priority="387" operator="containsText" text="In Danger of Falling Behind Target">
      <formula>NOT(ISERROR(SEARCH("In Danger of Falling Behind Target",E89)))</formula>
    </cfRule>
    <cfRule type="containsText" dxfId="188" priority="388" operator="containsText" text="On Track to be Achieved">
      <formula>NOT(ISERROR(SEARCH("On Track to be Achieved",E89)))</formula>
    </cfRule>
    <cfRule type="containsText" dxfId="187" priority="389" operator="containsText" text="Fully Achieved">
      <formula>NOT(ISERROR(SEARCH("Fully Achieved",E89)))</formula>
    </cfRule>
    <cfRule type="containsText" dxfId="186" priority="390" operator="containsText" text="Fully Achieved">
      <formula>NOT(ISERROR(SEARCH("Fully Achieved",E89)))</formula>
    </cfRule>
    <cfRule type="containsText" dxfId="185" priority="391" operator="containsText" text="Fully Achieved">
      <formula>NOT(ISERROR(SEARCH("Fully Achieved",E89)))</formula>
    </cfRule>
    <cfRule type="containsText" dxfId="184" priority="392" operator="containsText" text="Deferred">
      <formula>NOT(ISERROR(SEARCH("Deferred",E89)))</formula>
    </cfRule>
    <cfRule type="containsText" dxfId="183" priority="393" operator="containsText" text="Deleted">
      <formula>NOT(ISERROR(SEARCH("Deleted",E89)))</formula>
    </cfRule>
    <cfRule type="containsText" dxfId="182" priority="394" operator="containsText" text="In Danger of Falling Behind Target">
      <formula>NOT(ISERROR(SEARCH("In Danger of Falling Behind Target",E89)))</formula>
    </cfRule>
    <cfRule type="containsText" dxfId="181" priority="395" operator="containsText" text="Not yet due">
      <formula>NOT(ISERROR(SEARCH("Not yet due",E89)))</formula>
    </cfRule>
    <cfRule type="containsText" dxfId="180" priority="396" operator="containsText" text="Update not Provided">
      <formula>NOT(ISERROR(SEARCH("Update not Provided",E89)))</formula>
    </cfRule>
  </conditionalFormatting>
  <conditionalFormatting sqref="E91">
    <cfRule type="containsText" dxfId="179" priority="325" operator="containsText" text="On track to be achieved">
      <formula>NOT(ISERROR(SEARCH("On track to be achieved",E91)))</formula>
    </cfRule>
    <cfRule type="containsText" dxfId="178" priority="326" operator="containsText" text="Deferred">
      <formula>NOT(ISERROR(SEARCH("Deferred",E91)))</formula>
    </cfRule>
    <cfRule type="containsText" dxfId="177" priority="327" operator="containsText" text="Deleted">
      <formula>NOT(ISERROR(SEARCH("Deleted",E91)))</formula>
    </cfRule>
    <cfRule type="containsText" dxfId="176" priority="328" operator="containsText" text="In Danger of Falling Behind Target">
      <formula>NOT(ISERROR(SEARCH("In Danger of Falling Behind Target",E91)))</formula>
    </cfRule>
    <cfRule type="containsText" dxfId="175" priority="329" operator="containsText" text="Not yet due">
      <formula>NOT(ISERROR(SEARCH("Not yet due",E91)))</formula>
    </cfRule>
    <cfRule type="containsText" dxfId="174" priority="330" operator="containsText" text="Update not Provided">
      <formula>NOT(ISERROR(SEARCH("Update not Provided",E91)))</formula>
    </cfRule>
    <cfRule type="containsText" dxfId="173" priority="331" operator="containsText" text="Not yet due">
      <formula>NOT(ISERROR(SEARCH("Not yet due",E91)))</formula>
    </cfRule>
    <cfRule type="containsText" dxfId="172" priority="332" operator="containsText" text="Completed Behind Schedule">
      <formula>NOT(ISERROR(SEARCH("Completed Behind Schedule",E91)))</formula>
    </cfRule>
    <cfRule type="containsText" dxfId="171" priority="333" operator="containsText" text="Off Target">
      <formula>NOT(ISERROR(SEARCH("Off Target",E91)))</formula>
    </cfRule>
    <cfRule type="containsText" dxfId="170" priority="334" operator="containsText" text="On Track to be Achieved">
      <formula>NOT(ISERROR(SEARCH("On Track to be Achieved",E91)))</formula>
    </cfRule>
    <cfRule type="containsText" dxfId="169" priority="335" operator="containsText" text="Fully Achieved">
      <formula>NOT(ISERROR(SEARCH("Fully Achieved",E91)))</formula>
    </cfRule>
    <cfRule type="containsText" dxfId="168" priority="336" operator="containsText" text="Not yet due">
      <formula>NOT(ISERROR(SEARCH("Not yet due",E91)))</formula>
    </cfRule>
    <cfRule type="containsText" dxfId="167" priority="337" operator="containsText" text="Not Yet Due">
      <formula>NOT(ISERROR(SEARCH("Not Yet Due",E91)))</formula>
    </cfRule>
    <cfRule type="containsText" dxfId="166" priority="338" operator="containsText" text="Deferred">
      <formula>NOT(ISERROR(SEARCH("Deferred",E91)))</formula>
    </cfRule>
    <cfRule type="containsText" dxfId="165" priority="339" operator="containsText" text="Deleted">
      <formula>NOT(ISERROR(SEARCH("Deleted",E91)))</formula>
    </cfRule>
    <cfRule type="containsText" dxfId="164" priority="340" operator="containsText" text="In Danger of Falling Behind Target">
      <formula>NOT(ISERROR(SEARCH("In Danger of Falling Behind Target",E91)))</formula>
    </cfRule>
    <cfRule type="containsText" dxfId="163" priority="341" operator="containsText" text="Not yet due">
      <formula>NOT(ISERROR(SEARCH("Not yet due",E91)))</formula>
    </cfRule>
    <cfRule type="containsText" dxfId="162" priority="342" operator="containsText" text="Completed Behind Schedule">
      <formula>NOT(ISERROR(SEARCH("Completed Behind Schedule",E91)))</formula>
    </cfRule>
    <cfRule type="containsText" dxfId="161" priority="343" operator="containsText" text="Off Target">
      <formula>NOT(ISERROR(SEARCH("Off Target",E91)))</formula>
    </cfRule>
    <cfRule type="containsText" dxfId="160" priority="344" operator="containsText" text="In Danger of Falling Behind Target">
      <formula>NOT(ISERROR(SEARCH("In Danger of Falling Behind Target",E91)))</formula>
    </cfRule>
    <cfRule type="containsText" dxfId="159" priority="345" operator="containsText" text="On Track to be Achieved">
      <formula>NOT(ISERROR(SEARCH("On Track to be Achieved",E91)))</formula>
    </cfRule>
    <cfRule type="containsText" dxfId="158" priority="346" operator="containsText" text="Fully Achieved">
      <formula>NOT(ISERROR(SEARCH("Fully Achieved",E91)))</formula>
    </cfRule>
    <cfRule type="containsText" dxfId="157" priority="347" operator="containsText" text="Update not Provided">
      <formula>NOT(ISERROR(SEARCH("Update not Provided",E91)))</formula>
    </cfRule>
    <cfRule type="containsText" dxfId="156" priority="348" operator="containsText" text="Not yet due">
      <formula>NOT(ISERROR(SEARCH("Not yet due",E91)))</formula>
    </cfRule>
    <cfRule type="containsText" dxfId="155" priority="349" operator="containsText" text="Completed Behind Schedule">
      <formula>NOT(ISERROR(SEARCH("Completed Behind Schedule",E91)))</formula>
    </cfRule>
    <cfRule type="containsText" dxfId="154" priority="350" operator="containsText" text="Off Target">
      <formula>NOT(ISERROR(SEARCH("Off Target",E91)))</formula>
    </cfRule>
    <cfRule type="containsText" dxfId="153" priority="351" operator="containsText" text="In Danger of Falling Behind Target">
      <formula>NOT(ISERROR(SEARCH("In Danger of Falling Behind Target",E91)))</formula>
    </cfRule>
    <cfRule type="containsText" dxfId="152" priority="352" operator="containsText" text="On Track to be Achieved">
      <formula>NOT(ISERROR(SEARCH("On Track to be Achieved",E91)))</formula>
    </cfRule>
    <cfRule type="containsText" dxfId="151" priority="353" operator="containsText" text="Fully Achieved">
      <formula>NOT(ISERROR(SEARCH("Fully Achieved",E91)))</formula>
    </cfRule>
    <cfRule type="containsText" dxfId="150" priority="354" operator="containsText" text="Fully Achieved">
      <formula>NOT(ISERROR(SEARCH("Fully Achieved",E91)))</formula>
    </cfRule>
    <cfRule type="containsText" dxfId="149" priority="355" operator="containsText" text="Fully Achieved">
      <formula>NOT(ISERROR(SEARCH("Fully Achieved",E91)))</formula>
    </cfRule>
    <cfRule type="containsText" dxfId="148" priority="356" operator="containsText" text="Deferred">
      <formula>NOT(ISERROR(SEARCH("Deferred",E91)))</formula>
    </cfRule>
    <cfRule type="containsText" dxfId="147" priority="357" operator="containsText" text="Deleted">
      <formula>NOT(ISERROR(SEARCH("Deleted",E91)))</formula>
    </cfRule>
    <cfRule type="containsText" dxfId="146" priority="358" operator="containsText" text="In Danger of Falling Behind Target">
      <formula>NOT(ISERROR(SEARCH("In Danger of Falling Behind Target",E91)))</formula>
    </cfRule>
    <cfRule type="containsText" dxfId="145" priority="359" operator="containsText" text="Not yet due">
      <formula>NOT(ISERROR(SEARCH("Not yet due",E91)))</formula>
    </cfRule>
    <cfRule type="containsText" dxfId="144" priority="360" operator="containsText" text="Update not Provided">
      <formula>NOT(ISERROR(SEARCH("Update not Provided",E91)))</formula>
    </cfRule>
  </conditionalFormatting>
  <conditionalFormatting sqref="E96:E97">
    <cfRule type="containsText" dxfId="143" priority="289" operator="containsText" text="On track to be achieved">
      <formula>NOT(ISERROR(SEARCH("On track to be achieved",E96)))</formula>
    </cfRule>
    <cfRule type="containsText" dxfId="142" priority="290" operator="containsText" text="Deferred">
      <formula>NOT(ISERROR(SEARCH("Deferred",E96)))</formula>
    </cfRule>
    <cfRule type="containsText" dxfId="141" priority="291" operator="containsText" text="Deleted">
      <formula>NOT(ISERROR(SEARCH("Deleted",E96)))</formula>
    </cfRule>
    <cfRule type="containsText" dxfId="140" priority="292" operator="containsText" text="In Danger of Falling Behind Target">
      <formula>NOT(ISERROR(SEARCH("In Danger of Falling Behind Target",E96)))</formula>
    </cfRule>
    <cfRule type="containsText" dxfId="139" priority="293" operator="containsText" text="Not yet due">
      <formula>NOT(ISERROR(SEARCH("Not yet due",E96)))</formula>
    </cfRule>
    <cfRule type="containsText" dxfId="138" priority="294" operator="containsText" text="Update not Provided">
      <formula>NOT(ISERROR(SEARCH("Update not Provided",E96)))</formula>
    </cfRule>
    <cfRule type="containsText" dxfId="137" priority="295" operator="containsText" text="Not yet due">
      <formula>NOT(ISERROR(SEARCH("Not yet due",E96)))</formula>
    </cfRule>
    <cfRule type="containsText" dxfId="136" priority="296" operator="containsText" text="Completed Behind Schedule">
      <formula>NOT(ISERROR(SEARCH("Completed Behind Schedule",E96)))</formula>
    </cfRule>
    <cfRule type="containsText" dxfId="135" priority="297" operator="containsText" text="Off Target">
      <formula>NOT(ISERROR(SEARCH("Off Target",E96)))</formula>
    </cfRule>
    <cfRule type="containsText" dxfId="134" priority="298" operator="containsText" text="On Track to be Achieved">
      <formula>NOT(ISERROR(SEARCH("On Track to be Achieved",E96)))</formula>
    </cfRule>
    <cfRule type="containsText" dxfId="133" priority="299" operator="containsText" text="Fully Achieved">
      <formula>NOT(ISERROR(SEARCH("Fully Achieved",E96)))</formula>
    </cfRule>
    <cfRule type="containsText" dxfId="132" priority="300" operator="containsText" text="Not yet due">
      <formula>NOT(ISERROR(SEARCH("Not yet due",E96)))</formula>
    </cfRule>
    <cfRule type="containsText" dxfId="131" priority="301" operator="containsText" text="Not Yet Due">
      <formula>NOT(ISERROR(SEARCH("Not Yet Due",E96)))</formula>
    </cfRule>
    <cfRule type="containsText" dxfId="130" priority="302" operator="containsText" text="Deferred">
      <formula>NOT(ISERROR(SEARCH("Deferred",E96)))</formula>
    </cfRule>
    <cfRule type="containsText" dxfId="129" priority="303" operator="containsText" text="Deleted">
      <formula>NOT(ISERROR(SEARCH("Deleted",E96)))</formula>
    </cfRule>
    <cfRule type="containsText" dxfId="128" priority="304" operator="containsText" text="In Danger of Falling Behind Target">
      <formula>NOT(ISERROR(SEARCH("In Danger of Falling Behind Target",E96)))</formula>
    </cfRule>
    <cfRule type="containsText" dxfId="127" priority="305" operator="containsText" text="Not yet due">
      <formula>NOT(ISERROR(SEARCH("Not yet due",E96)))</formula>
    </cfRule>
    <cfRule type="containsText" dxfId="126" priority="306" operator="containsText" text="Completed Behind Schedule">
      <formula>NOT(ISERROR(SEARCH("Completed Behind Schedule",E96)))</formula>
    </cfRule>
    <cfRule type="containsText" dxfId="125" priority="307" operator="containsText" text="Off Target">
      <formula>NOT(ISERROR(SEARCH("Off Target",E96)))</formula>
    </cfRule>
    <cfRule type="containsText" dxfId="124" priority="308" operator="containsText" text="In Danger of Falling Behind Target">
      <formula>NOT(ISERROR(SEARCH("In Danger of Falling Behind Target",E96)))</formula>
    </cfRule>
    <cfRule type="containsText" dxfId="123" priority="309" operator="containsText" text="On Track to be Achieved">
      <formula>NOT(ISERROR(SEARCH("On Track to be Achieved",E96)))</formula>
    </cfRule>
    <cfRule type="containsText" dxfId="122" priority="310" operator="containsText" text="Fully Achieved">
      <formula>NOT(ISERROR(SEARCH("Fully Achieved",E96)))</formula>
    </cfRule>
    <cfRule type="containsText" dxfId="121" priority="311" operator="containsText" text="Update not Provided">
      <formula>NOT(ISERROR(SEARCH("Update not Provided",E96)))</formula>
    </cfRule>
    <cfRule type="containsText" dxfId="120" priority="312" operator="containsText" text="Not yet due">
      <formula>NOT(ISERROR(SEARCH("Not yet due",E96)))</formula>
    </cfRule>
    <cfRule type="containsText" dxfId="119" priority="313" operator="containsText" text="Completed Behind Schedule">
      <formula>NOT(ISERROR(SEARCH("Completed Behind Schedule",E96)))</formula>
    </cfRule>
    <cfRule type="containsText" dxfId="118" priority="314" operator="containsText" text="Off Target">
      <formula>NOT(ISERROR(SEARCH("Off Target",E96)))</formula>
    </cfRule>
    <cfRule type="containsText" dxfId="117" priority="315" operator="containsText" text="In Danger of Falling Behind Target">
      <formula>NOT(ISERROR(SEARCH("In Danger of Falling Behind Target",E96)))</formula>
    </cfRule>
    <cfRule type="containsText" dxfId="116" priority="316" operator="containsText" text="On Track to be Achieved">
      <formula>NOT(ISERROR(SEARCH("On Track to be Achieved",E96)))</formula>
    </cfRule>
    <cfRule type="containsText" dxfId="115" priority="317" operator="containsText" text="Fully Achieved">
      <formula>NOT(ISERROR(SEARCH("Fully Achieved",E96)))</formula>
    </cfRule>
    <cfRule type="containsText" dxfId="114" priority="318" operator="containsText" text="Fully Achieved">
      <formula>NOT(ISERROR(SEARCH("Fully Achieved",E96)))</formula>
    </cfRule>
    <cfRule type="containsText" dxfId="113" priority="319" operator="containsText" text="Fully Achieved">
      <formula>NOT(ISERROR(SEARCH("Fully Achieved",E96)))</formula>
    </cfRule>
    <cfRule type="containsText" dxfId="112" priority="320" operator="containsText" text="Deferred">
      <formula>NOT(ISERROR(SEARCH("Deferred",E96)))</formula>
    </cfRule>
    <cfRule type="containsText" dxfId="111" priority="321" operator="containsText" text="Deleted">
      <formula>NOT(ISERROR(SEARCH("Deleted",E96)))</formula>
    </cfRule>
    <cfRule type="containsText" dxfId="110" priority="322" operator="containsText" text="In Danger of Falling Behind Target">
      <formula>NOT(ISERROR(SEARCH("In Danger of Falling Behind Target",E96)))</formula>
    </cfRule>
    <cfRule type="containsText" dxfId="109" priority="323" operator="containsText" text="Not yet due">
      <formula>NOT(ISERROR(SEARCH("Not yet due",E96)))</formula>
    </cfRule>
    <cfRule type="containsText" dxfId="108" priority="324" operator="containsText" text="Update not Provided">
      <formula>NOT(ISERROR(SEARCH("Update not Provided",E96)))</formula>
    </cfRule>
  </conditionalFormatting>
  <conditionalFormatting sqref="E99:E101">
    <cfRule type="containsText" dxfId="107" priority="253" operator="containsText" text="On track to be achieved">
      <formula>NOT(ISERROR(SEARCH("On track to be achieved",E99)))</formula>
    </cfRule>
    <cfRule type="containsText" dxfId="106" priority="254" operator="containsText" text="Deferred">
      <formula>NOT(ISERROR(SEARCH("Deferred",E99)))</formula>
    </cfRule>
    <cfRule type="containsText" dxfId="105" priority="255" operator="containsText" text="Deleted">
      <formula>NOT(ISERROR(SEARCH("Deleted",E99)))</formula>
    </cfRule>
    <cfRule type="containsText" dxfId="104" priority="256" operator="containsText" text="In Danger of Falling Behind Target">
      <formula>NOT(ISERROR(SEARCH("In Danger of Falling Behind Target",E99)))</formula>
    </cfRule>
    <cfRule type="containsText" dxfId="103" priority="257" operator="containsText" text="Not yet due">
      <formula>NOT(ISERROR(SEARCH("Not yet due",E99)))</formula>
    </cfRule>
    <cfRule type="containsText" dxfId="102" priority="258" operator="containsText" text="Update not Provided">
      <formula>NOT(ISERROR(SEARCH("Update not Provided",E99)))</formula>
    </cfRule>
    <cfRule type="containsText" dxfId="101" priority="259" operator="containsText" text="Not yet due">
      <formula>NOT(ISERROR(SEARCH("Not yet due",E99)))</formula>
    </cfRule>
    <cfRule type="containsText" dxfId="100" priority="260" operator="containsText" text="Completed Behind Schedule">
      <formula>NOT(ISERROR(SEARCH("Completed Behind Schedule",E99)))</formula>
    </cfRule>
    <cfRule type="containsText" dxfId="99" priority="261" operator="containsText" text="Off Target">
      <formula>NOT(ISERROR(SEARCH("Off Target",E99)))</formula>
    </cfRule>
    <cfRule type="containsText" dxfId="98" priority="262" operator="containsText" text="On Track to be Achieved">
      <formula>NOT(ISERROR(SEARCH("On Track to be Achieved",E99)))</formula>
    </cfRule>
    <cfRule type="containsText" dxfId="97" priority="263" operator="containsText" text="Fully Achieved">
      <formula>NOT(ISERROR(SEARCH("Fully Achieved",E99)))</formula>
    </cfRule>
    <cfRule type="containsText" dxfId="96" priority="264" operator="containsText" text="Not yet due">
      <formula>NOT(ISERROR(SEARCH("Not yet due",E99)))</formula>
    </cfRule>
    <cfRule type="containsText" dxfId="95" priority="265" operator="containsText" text="Not Yet Due">
      <formula>NOT(ISERROR(SEARCH("Not Yet Due",E99)))</formula>
    </cfRule>
    <cfRule type="containsText" dxfId="94" priority="266" operator="containsText" text="Deferred">
      <formula>NOT(ISERROR(SEARCH("Deferred",E99)))</formula>
    </cfRule>
    <cfRule type="containsText" dxfId="93" priority="267" operator="containsText" text="Deleted">
      <formula>NOT(ISERROR(SEARCH("Deleted",E99)))</formula>
    </cfRule>
    <cfRule type="containsText" dxfId="92" priority="268" operator="containsText" text="In Danger of Falling Behind Target">
      <formula>NOT(ISERROR(SEARCH("In Danger of Falling Behind Target",E99)))</formula>
    </cfRule>
    <cfRule type="containsText" dxfId="91" priority="269" operator="containsText" text="Not yet due">
      <formula>NOT(ISERROR(SEARCH("Not yet due",E99)))</formula>
    </cfRule>
    <cfRule type="containsText" dxfId="90" priority="270" operator="containsText" text="Completed Behind Schedule">
      <formula>NOT(ISERROR(SEARCH("Completed Behind Schedule",E99)))</formula>
    </cfRule>
    <cfRule type="containsText" dxfId="89" priority="271" operator="containsText" text="Off Target">
      <formula>NOT(ISERROR(SEARCH("Off Target",E99)))</formula>
    </cfRule>
    <cfRule type="containsText" dxfId="88" priority="272" operator="containsText" text="In Danger of Falling Behind Target">
      <formula>NOT(ISERROR(SEARCH("In Danger of Falling Behind Target",E99)))</formula>
    </cfRule>
    <cfRule type="containsText" dxfId="87" priority="273" operator="containsText" text="On Track to be Achieved">
      <formula>NOT(ISERROR(SEARCH("On Track to be Achieved",E99)))</formula>
    </cfRule>
    <cfRule type="containsText" dxfId="86" priority="274" operator="containsText" text="Fully Achieved">
      <formula>NOT(ISERROR(SEARCH("Fully Achieved",E99)))</formula>
    </cfRule>
    <cfRule type="containsText" dxfId="85" priority="275" operator="containsText" text="Update not Provided">
      <formula>NOT(ISERROR(SEARCH("Update not Provided",E99)))</formula>
    </cfRule>
    <cfRule type="containsText" dxfId="84" priority="276" operator="containsText" text="Not yet due">
      <formula>NOT(ISERROR(SEARCH("Not yet due",E99)))</formula>
    </cfRule>
    <cfRule type="containsText" dxfId="83" priority="277" operator="containsText" text="Completed Behind Schedule">
      <formula>NOT(ISERROR(SEARCH("Completed Behind Schedule",E99)))</formula>
    </cfRule>
    <cfRule type="containsText" dxfId="82" priority="278" operator="containsText" text="Off Target">
      <formula>NOT(ISERROR(SEARCH("Off Target",E99)))</formula>
    </cfRule>
    <cfRule type="containsText" dxfId="81" priority="279" operator="containsText" text="In Danger of Falling Behind Target">
      <formula>NOT(ISERROR(SEARCH("In Danger of Falling Behind Target",E99)))</formula>
    </cfRule>
    <cfRule type="containsText" dxfId="80" priority="280" operator="containsText" text="On Track to be Achieved">
      <formula>NOT(ISERROR(SEARCH("On Track to be Achieved",E99)))</formula>
    </cfRule>
    <cfRule type="containsText" dxfId="79" priority="281" operator="containsText" text="Fully Achieved">
      <formula>NOT(ISERROR(SEARCH("Fully Achieved",E99)))</formula>
    </cfRule>
    <cfRule type="containsText" dxfId="78" priority="282" operator="containsText" text="Fully Achieved">
      <formula>NOT(ISERROR(SEARCH("Fully Achieved",E99)))</formula>
    </cfRule>
    <cfRule type="containsText" dxfId="77" priority="283" operator="containsText" text="Fully Achieved">
      <formula>NOT(ISERROR(SEARCH("Fully Achieved",E99)))</formula>
    </cfRule>
    <cfRule type="containsText" dxfId="76" priority="284" operator="containsText" text="Deferred">
      <formula>NOT(ISERROR(SEARCH("Deferred",E99)))</formula>
    </cfRule>
    <cfRule type="containsText" dxfId="75" priority="285" operator="containsText" text="Deleted">
      <formula>NOT(ISERROR(SEARCH("Deleted",E99)))</formula>
    </cfRule>
    <cfRule type="containsText" dxfId="74" priority="286" operator="containsText" text="In Danger of Falling Behind Target">
      <formula>NOT(ISERROR(SEARCH("In Danger of Falling Behind Target",E99)))</formula>
    </cfRule>
    <cfRule type="containsText" dxfId="73" priority="287" operator="containsText" text="Not yet due">
      <formula>NOT(ISERROR(SEARCH("Not yet due",E99)))</formula>
    </cfRule>
    <cfRule type="containsText" dxfId="72" priority="288" operator="containsText" text="Update not Provided">
      <formula>NOT(ISERROR(SEARCH("Update not Provided",E99)))</formula>
    </cfRule>
  </conditionalFormatting>
  <conditionalFormatting sqref="E104:E109">
    <cfRule type="containsText" dxfId="71" priority="217" operator="containsText" text="On track to be achieved">
      <formula>NOT(ISERROR(SEARCH("On track to be achieved",E104)))</formula>
    </cfRule>
    <cfRule type="containsText" dxfId="70" priority="218" operator="containsText" text="Deferred">
      <formula>NOT(ISERROR(SEARCH("Deferred",E104)))</formula>
    </cfRule>
    <cfRule type="containsText" dxfId="69" priority="219" operator="containsText" text="Deleted">
      <formula>NOT(ISERROR(SEARCH("Deleted",E104)))</formula>
    </cfRule>
    <cfRule type="containsText" dxfId="68" priority="220" operator="containsText" text="In Danger of Falling Behind Target">
      <formula>NOT(ISERROR(SEARCH("In Danger of Falling Behind Target",E104)))</formula>
    </cfRule>
    <cfRule type="containsText" dxfId="67" priority="221" operator="containsText" text="Not yet due">
      <formula>NOT(ISERROR(SEARCH("Not yet due",E104)))</formula>
    </cfRule>
    <cfRule type="containsText" dxfId="66" priority="222" operator="containsText" text="Update not Provided">
      <formula>NOT(ISERROR(SEARCH("Update not Provided",E104)))</formula>
    </cfRule>
    <cfRule type="containsText" dxfId="65" priority="223" operator="containsText" text="Not yet due">
      <formula>NOT(ISERROR(SEARCH("Not yet due",E104)))</formula>
    </cfRule>
    <cfRule type="containsText" dxfId="64" priority="224" operator="containsText" text="Completed Behind Schedule">
      <formula>NOT(ISERROR(SEARCH("Completed Behind Schedule",E104)))</formula>
    </cfRule>
    <cfRule type="containsText" dxfId="63" priority="225" operator="containsText" text="Off Target">
      <formula>NOT(ISERROR(SEARCH("Off Target",E104)))</formula>
    </cfRule>
    <cfRule type="containsText" dxfId="62" priority="226" operator="containsText" text="On Track to be Achieved">
      <formula>NOT(ISERROR(SEARCH("On Track to be Achieved",E104)))</formula>
    </cfRule>
    <cfRule type="containsText" dxfId="61" priority="227" operator="containsText" text="Fully Achieved">
      <formula>NOT(ISERROR(SEARCH("Fully Achieved",E104)))</formula>
    </cfRule>
    <cfRule type="containsText" dxfId="60" priority="228" operator="containsText" text="Not yet due">
      <formula>NOT(ISERROR(SEARCH("Not yet due",E104)))</formula>
    </cfRule>
    <cfRule type="containsText" dxfId="59" priority="229" operator="containsText" text="Not Yet Due">
      <formula>NOT(ISERROR(SEARCH("Not Yet Due",E104)))</formula>
    </cfRule>
    <cfRule type="containsText" dxfId="58" priority="230" operator="containsText" text="Deferred">
      <formula>NOT(ISERROR(SEARCH("Deferred",E104)))</formula>
    </cfRule>
    <cfRule type="containsText" dxfId="57" priority="231" operator="containsText" text="Deleted">
      <formula>NOT(ISERROR(SEARCH("Deleted",E104)))</formula>
    </cfRule>
    <cfRule type="containsText" dxfId="56" priority="232" operator="containsText" text="In Danger of Falling Behind Target">
      <formula>NOT(ISERROR(SEARCH("In Danger of Falling Behind Target",E104)))</formula>
    </cfRule>
    <cfRule type="containsText" dxfId="55" priority="233" operator="containsText" text="Not yet due">
      <formula>NOT(ISERROR(SEARCH("Not yet due",E104)))</formula>
    </cfRule>
    <cfRule type="containsText" dxfId="54" priority="234" operator="containsText" text="Completed Behind Schedule">
      <formula>NOT(ISERROR(SEARCH("Completed Behind Schedule",E104)))</formula>
    </cfRule>
    <cfRule type="containsText" dxfId="53" priority="235" operator="containsText" text="Off Target">
      <formula>NOT(ISERROR(SEARCH("Off Target",E104)))</formula>
    </cfRule>
    <cfRule type="containsText" dxfId="52" priority="236" operator="containsText" text="In Danger of Falling Behind Target">
      <formula>NOT(ISERROR(SEARCH("In Danger of Falling Behind Target",E104)))</formula>
    </cfRule>
    <cfRule type="containsText" dxfId="51" priority="237" operator="containsText" text="On Track to be Achieved">
      <formula>NOT(ISERROR(SEARCH("On Track to be Achieved",E104)))</formula>
    </cfRule>
    <cfRule type="containsText" dxfId="50" priority="238" operator="containsText" text="Fully Achieved">
      <formula>NOT(ISERROR(SEARCH("Fully Achieved",E104)))</formula>
    </cfRule>
    <cfRule type="containsText" dxfId="49" priority="239" operator="containsText" text="Update not Provided">
      <formula>NOT(ISERROR(SEARCH("Update not Provided",E104)))</formula>
    </cfRule>
    <cfRule type="containsText" dxfId="48" priority="240" operator="containsText" text="Not yet due">
      <formula>NOT(ISERROR(SEARCH("Not yet due",E104)))</formula>
    </cfRule>
    <cfRule type="containsText" dxfId="47" priority="241" operator="containsText" text="Completed Behind Schedule">
      <formula>NOT(ISERROR(SEARCH("Completed Behind Schedule",E104)))</formula>
    </cfRule>
    <cfRule type="containsText" dxfId="46" priority="242" operator="containsText" text="Off Target">
      <formula>NOT(ISERROR(SEARCH("Off Target",E104)))</formula>
    </cfRule>
    <cfRule type="containsText" dxfId="45" priority="243" operator="containsText" text="In Danger of Falling Behind Target">
      <formula>NOT(ISERROR(SEARCH("In Danger of Falling Behind Target",E104)))</formula>
    </cfRule>
    <cfRule type="containsText" dxfId="44" priority="244" operator="containsText" text="On Track to be Achieved">
      <formula>NOT(ISERROR(SEARCH("On Track to be Achieved",E104)))</formula>
    </cfRule>
    <cfRule type="containsText" dxfId="43" priority="245" operator="containsText" text="Fully Achieved">
      <formula>NOT(ISERROR(SEARCH("Fully Achieved",E104)))</formula>
    </cfRule>
    <cfRule type="containsText" dxfId="42" priority="246" operator="containsText" text="Fully Achieved">
      <formula>NOT(ISERROR(SEARCH("Fully Achieved",E104)))</formula>
    </cfRule>
    <cfRule type="containsText" dxfId="41" priority="247" operator="containsText" text="Fully Achieved">
      <formula>NOT(ISERROR(SEARCH("Fully Achieved",E104)))</formula>
    </cfRule>
    <cfRule type="containsText" dxfId="40" priority="248" operator="containsText" text="Deferred">
      <formula>NOT(ISERROR(SEARCH("Deferred",E104)))</formula>
    </cfRule>
    <cfRule type="containsText" dxfId="39" priority="249" operator="containsText" text="Deleted">
      <formula>NOT(ISERROR(SEARCH("Deleted",E104)))</formula>
    </cfRule>
    <cfRule type="containsText" dxfId="38" priority="250" operator="containsText" text="In Danger of Falling Behind Target">
      <formula>NOT(ISERROR(SEARCH("In Danger of Falling Behind Target",E104)))</formula>
    </cfRule>
    <cfRule type="containsText" dxfId="37" priority="251" operator="containsText" text="Not yet due">
      <formula>NOT(ISERROR(SEARCH("Not yet due",E104)))</formula>
    </cfRule>
    <cfRule type="containsText" dxfId="36" priority="252" operator="containsText" text="Update not Provided">
      <formula>NOT(ISERROR(SEARCH("Update not Provided",E104)))</formula>
    </cfRule>
  </conditionalFormatting>
  <conditionalFormatting sqref="E7">
    <cfRule type="containsText" dxfId="35" priority="1" operator="containsText" text="On track to be achieved">
      <formula>NOT(ISERROR(SEARCH("On track to be achieved",E7)))</formula>
    </cfRule>
    <cfRule type="containsText" dxfId="34" priority="2" operator="containsText" text="Deferred">
      <formula>NOT(ISERROR(SEARCH("Deferred",E7)))</formula>
    </cfRule>
    <cfRule type="containsText" dxfId="33" priority="3" operator="containsText" text="Deleted">
      <formula>NOT(ISERROR(SEARCH("Deleted",E7)))</formula>
    </cfRule>
    <cfRule type="containsText" dxfId="32" priority="4" operator="containsText" text="In Danger of Falling Behind Target">
      <formula>NOT(ISERROR(SEARCH("In Danger of Falling Behind Target",E7)))</formula>
    </cfRule>
    <cfRule type="containsText" dxfId="31" priority="5" operator="containsText" text="Not yet due">
      <formula>NOT(ISERROR(SEARCH("Not yet due",E7)))</formula>
    </cfRule>
    <cfRule type="containsText" dxfId="30" priority="6" operator="containsText" text="Update not Provided">
      <formula>NOT(ISERROR(SEARCH("Update not Provided",E7)))</formula>
    </cfRule>
    <cfRule type="containsText" dxfId="29" priority="7" operator="containsText" text="Not yet due">
      <formula>NOT(ISERROR(SEARCH("Not yet due",E7)))</formula>
    </cfRule>
    <cfRule type="containsText" dxfId="28" priority="8" operator="containsText" text="Completed Behind Schedule">
      <formula>NOT(ISERROR(SEARCH("Completed Behind Schedule",E7)))</formula>
    </cfRule>
    <cfRule type="containsText" dxfId="27" priority="9" operator="containsText" text="Off Target">
      <formula>NOT(ISERROR(SEARCH("Off Target",E7)))</formula>
    </cfRule>
    <cfRule type="containsText" dxfId="26" priority="10" operator="containsText" text="On Track to be Achieved">
      <formula>NOT(ISERROR(SEARCH("On Track to be Achieved",E7)))</formula>
    </cfRule>
    <cfRule type="containsText" dxfId="25" priority="11" operator="containsText" text="Fully Achieved">
      <formula>NOT(ISERROR(SEARCH("Fully Achieved",E7)))</formula>
    </cfRule>
    <cfRule type="containsText" dxfId="24" priority="12" operator="containsText" text="Not yet due">
      <formula>NOT(ISERROR(SEARCH("Not yet due",E7)))</formula>
    </cfRule>
    <cfRule type="containsText" dxfId="23" priority="13" operator="containsText" text="Not Yet Due">
      <formula>NOT(ISERROR(SEARCH("Not Yet Due",E7)))</formula>
    </cfRule>
    <cfRule type="containsText" dxfId="22" priority="14" operator="containsText" text="Deferred">
      <formula>NOT(ISERROR(SEARCH("Deferred",E7)))</formula>
    </cfRule>
    <cfRule type="containsText" dxfId="21" priority="15" operator="containsText" text="Deleted">
      <formula>NOT(ISERROR(SEARCH("Deleted",E7)))</formula>
    </cfRule>
    <cfRule type="containsText" dxfId="20" priority="16" operator="containsText" text="In Danger of Falling Behind Target">
      <formula>NOT(ISERROR(SEARCH("In Danger of Falling Behind Target",E7)))</formula>
    </cfRule>
    <cfRule type="containsText" dxfId="19" priority="17" operator="containsText" text="Not yet due">
      <formula>NOT(ISERROR(SEARCH("Not yet due",E7)))</formula>
    </cfRule>
    <cfRule type="containsText" dxfId="18" priority="18" operator="containsText" text="Completed Behind Schedule">
      <formula>NOT(ISERROR(SEARCH("Completed Behind Schedule",E7)))</formula>
    </cfRule>
    <cfRule type="containsText" dxfId="17" priority="19" operator="containsText" text="Off Target">
      <formula>NOT(ISERROR(SEARCH("Off Target",E7)))</formula>
    </cfRule>
    <cfRule type="containsText" dxfId="16" priority="20" operator="containsText" text="In Danger of Falling Behind Target">
      <formula>NOT(ISERROR(SEARCH("In Danger of Falling Behind Target",E7)))</formula>
    </cfRule>
    <cfRule type="containsText" dxfId="15" priority="21" operator="containsText" text="On Track to be Achieved">
      <formula>NOT(ISERROR(SEARCH("On Track to be Achieved",E7)))</formula>
    </cfRule>
    <cfRule type="containsText" dxfId="14" priority="22" operator="containsText" text="Fully Achieved">
      <formula>NOT(ISERROR(SEARCH("Fully Achieved",E7)))</formula>
    </cfRule>
    <cfRule type="containsText" dxfId="13" priority="23" operator="containsText" text="Update not Provided">
      <formula>NOT(ISERROR(SEARCH("Update not Provided",E7)))</formula>
    </cfRule>
    <cfRule type="containsText" dxfId="12" priority="24" operator="containsText" text="Not yet due">
      <formula>NOT(ISERROR(SEARCH("Not yet due",E7)))</formula>
    </cfRule>
    <cfRule type="containsText" dxfId="11" priority="25" operator="containsText" text="Completed Behind Schedule">
      <formula>NOT(ISERROR(SEARCH("Completed Behind Schedule",E7)))</formula>
    </cfRule>
    <cfRule type="containsText" dxfId="10" priority="26" operator="containsText" text="Off Target">
      <formula>NOT(ISERROR(SEARCH("Off Target",E7)))</formula>
    </cfRule>
    <cfRule type="containsText" dxfId="9" priority="27" operator="containsText" text="In Danger of Falling Behind Target">
      <formula>NOT(ISERROR(SEARCH("In Danger of Falling Behind Target",E7)))</formula>
    </cfRule>
    <cfRule type="containsText" dxfId="8" priority="28" operator="containsText" text="On Track to be Achieved">
      <formula>NOT(ISERROR(SEARCH("On Track to be Achieved",E7)))</formula>
    </cfRule>
    <cfRule type="containsText" dxfId="7" priority="29" operator="containsText" text="Fully Achieved">
      <formula>NOT(ISERROR(SEARCH("Fully Achieved",E7)))</formula>
    </cfRule>
    <cfRule type="containsText" dxfId="6" priority="30" operator="containsText" text="Fully Achieved">
      <formula>NOT(ISERROR(SEARCH("Fully Achieved",E7)))</formula>
    </cfRule>
    <cfRule type="containsText" dxfId="5" priority="31" operator="containsText" text="Fully Achieved">
      <formula>NOT(ISERROR(SEARCH("Fully Achieved",E7)))</formula>
    </cfRule>
    <cfRule type="containsText" dxfId="4" priority="32" operator="containsText" text="Deferred">
      <formula>NOT(ISERROR(SEARCH("Deferred",E7)))</formula>
    </cfRule>
    <cfRule type="containsText" dxfId="3" priority="33" operator="containsText" text="Deleted">
      <formula>NOT(ISERROR(SEARCH("Deleted",E7)))</formula>
    </cfRule>
    <cfRule type="containsText" dxfId="2" priority="34" operator="containsText" text="In Danger of Falling Behind Target">
      <formula>NOT(ISERROR(SEARCH("In Danger of Falling Behind Target",E7)))</formula>
    </cfRule>
    <cfRule type="containsText" dxfId="1" priority="35" operator="containsText" text="Not yet due">
      <formula>NOT(ISERROR(SEARCH("Not yet due",E7)))</formula>
    </cfRule>
    <cfRule type="containsText" dxfId="0"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4.4"/>
  <cols>
    <col min="1" max="1" width="17" bestFit="1" customWidth="1"/>
  </cols>
  <sheetData>
    <row r="1" spans="1:3">
      <c r="A1" s="135"/>
      <c r="B1" s="136"/>
      <c r="C1" s="137"/>
    </row>
    <row r="2" spans="1:3">
      <c r="A2" s="138"/>
      <c r="B2" s="139"/>
      <c r="C2" s="140"/>
    </row>
    <row r="3" spans="1:3">
      <c r="A3" s="138"/>
      <c r="B3" s="139"/>
      <c r="C3" s="140"/>
    </row>
    <row r="4" spans="1:3">
      <c r="A4" s="138"/>
      <c r="B4" s="139"/>
      <c r="C4" s="140"/>
    </row>
    <row r="5" spans="1:3">
      <c r="A5" s="138"/>
      <c r="B5" s="139"/>
      <c r="C5" s="140"/>
    </row>
    <row r="6" spans="1:3">
      <c r="A6" s="138"/>
      <c r="B6" s="139"/>
      <c r="C6" s="140"/>
    </row>
    <row r="7" spans="1:3">
      <c r="A7" s="138"/>
      <c r="B7" s="139"/>
      <c r="C7" s="140"/>
    </row>
    <row r="8" spans="1:3">
      <c r="A8" s="138"/>
      <c r="B8" s="139"/>
      <c r="C8" s="140"/>
    </row>
    <row r="9" spans="1:3">
      <c r="A9" s="138"/>
      <c r="B9" s="139"/>
      <c r="C9" s="140"/>
    </row>
    <row r="10" spans="1:3">
      <c r="A10" s="138"/>
      <c r="B10" s="139"/>
      <c r="C10" s="140"/>
    </row>
    <row r="11" spans="1:3">
      <c r="A11" s="138"/>
      <c r="B11" s="139"/>
      <c r="C11" s="140"/>
    </row>
    <row r="12" spans="1:3">
      <c r="A12" s="138"/>
      <c r="B12" s="139"/>
      <c r="C12" s="140"/>
    </row>
    <row r="13" spans="1:3">
      <c r="A13" s="138"/>
      <c r="B13" s="139"/>
      <c r="C13" s="140"/>
    </row>
    <row r="14" spans="1:3">
      <c r="A14" s="138"/>
      <c r="B14" s="139"/>
      <c r="C14" s="140"/>
    </row>
    <row r="15" spans="1:3">
      <c r="A15" s="138"/>
      <c r="B15" s="139"/>
      <c r="C15" s="140"/>
    </row>
    <row r="16" spans="1:3">
      <c r="A16" s="138"/>
      <c r="B16" s="139"/>
      <c r="C16" s="140"/>
    </row>
    <row r="17" spans="1:3">
      <c r="A17" s="138"/>
      <c r="B17" s="139"/>
      <c r="C17" s="140"/>
    </row>
    <row r="18" spans="1:3">
      <c r="A18" s="141"/>
      <c r="B18" s="142"/>
      <c r="C18" s="1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workbookViewId="0"/>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6" t="s">
        <v>841</v>
      </c>
      <c r="C2" s="358" t="s">
        <v>99</v>
      </c>
      <c r="D2" s="359"/>
      <c r="E2" s="360" t="s">
        <v>100</v>
      </c>
      <c r="F2" s="361"/>
      <c r="G2" s="362" t="s">
        <v>101</v>
      </c>
      <c r="H2" s="362"/>
    </row>
    <row r="3" spans="1:40" ht="50.25" customHeight="1" thickTop="1" thickBot="1">
      <c r="B3" s="357"/>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Priority'!C5+'2a. % By Priority'!C6</f>
        <v>88</v>
      </c>
      <c r="D5" s="46">
        <f>'2a. % By Priority'!G5</f>
        <v>0.96703296703296704</v>
      </c>
      <c r="E5" s="47">
        <f>'2a. % By Priority'!C7</f>
        <v>3</v>
      </c>
      <c r="F5" s="37">
        <f>'2a. % By Priority'!G7</f>
        <v>3.2967032967032968E-2</v>
      </c>
      <c r="G5" s="57">
        <f>'2a. % By Priority'!C10+'2a. % By Priority'!C11</f>
        <v>0</v>
      </c>
      <c r="H5" s="58">
        <f>'2a. % By Priority'!G10</f>
        <v>0</v>
      </c>
      <c r="I5" s="43"/>
      <c r="J5" s="229"/>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229"/>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Priority'!C23+'2a. % By Priority'!C24</f>
        <v>57</v>
      </c>
      <c r="D7" s="46">
        <f>'2a. % By Priority'!G23</f>
        <v>0.96610169491525422</v>
      </c>
      <c r="E7" s="53">
        <f>'2a. % By Priority'!C25</f>
        <v>2</v>
      </c>
      <c r="F7" s="37">
        <f>'2a. % By Priority'!G25</f>
        <v>3.3898305084745763E-2</v>
      </c>
      <c r="G7" s="57">
        <f>'2a. % By Priority'!C28+'2a. % By Priority'!C29</f>
        <v>0</v>
      </c>
      <c r="H7" s="58">
        <f>'2a. % By Priority'!G28</f>
        <v>0</v>
      </c>
      <c r="I7" s="43"/>
      <c r="J7" s="229"/>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Priority'!C41+'2a. % By Priority'!C42</f>
        <v>17</v>
      </c>
      <c r="D8" s="46">
        <f>'2a. % By Priority'!G41</f>
        <v>1</v>
      </c>
      <c r="E8" s="53">
        <f>'2a. % By Priority'!C43</f>
        <v>0</v>
      </c>
      <c r="F8" s="37">
        <f>'2a. % By Priority'!G43</f>
        <v>0</v>
      </c>
      <c r="G8" s="57">
        <f>'2a. % By Priority'!C46+'2a. % By Priority'!C47</f>
        <v>0</v>
      </c>
      <c r="H8" s="58">
        <f>'2a. % By Priority'!G46</f>
        <v>0</v>
      </c>
      <c r="I8" s="43"/>
      <c r="J8" s="22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Priority'!C59+'2a. % By Priority'!C60</f>
        <v>14</v>
      </c>
      <c r="D9" s="46">
        <f>'2a. % By Priority'!G59</f>
        <v>0.93333333333333335</v>
      </c>
      <c r="E9" s="53">
        <f>'2a. % By Priority'!C61</f>
        <v>1</v>
      </c>
      <c r="F9" s="37">
        <f>'2a. % By Priority'!G61</f>
        <v>6.6666666666666666E-2</v>
      </c>
      <c r="G9" s="57">
        <f>'2a. % By Priority'!C64+'2a. % By Priority'!C65</f>
        <v>0</v>
      </c>
      <c r="H9" s="58">
        <f>'2a. % By Priority'!G64</f>
        <v>0</v>
      </c>
      <c r="I9" s="43"/>
      <c r="J9" s="22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229"/>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61">
        <f>'3a. % by Portfolio'!C5+'3a. % by Portfolio'!C6</f>
        <v>28</v>
      </c>
      <c r="D11" s="62">
        <f>'3a. % by Portfolio'!G5</f>
        <v>0.96551724137931028</v>
      </c>
      <c r="E11" s="63">
        <f>'3a. % by Portfolio'!C7</f>
        <v>1</v>
      </c>
      <c r="F11" s="64">
        <f>'3a. % by Portfolio'!G7</f>
        <v>3.4482758620689655E-2</v>
      </c>
      <c r="G11" s="65">
        <f>'3a. % by Portfolio'!C10+'3a. % by Portfolio'!C11</f>
        <v>0</v>
      </c>
      <c r="H11" s="66">
        <f>'3a. % by Portfolio'!G10</f>
        <v>0</v>
      </c>
      <c r="I11" s="43"/>
      <c r="J11" s="229"/>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61">
        <f>'3a. % by Portfolio'!C24+'3a. % by Portfolio'!C25</f>
        <v>24</v>
      </c>
      <c r="D12" s="62">
        <f>'3a. % by Portfolio'!G24</f>
        <v>0.96000000000000008</v>
      </c>
      <c r="E12" s="67">
        <f>'3a. % by Portfolio'!C26</f>
        <v>1</v>
      </c>
      <c r="F12" s="64">
        <f>'3a. % by Portfolio'!G26</f>
        <v>0.04</v>
      </c>
      <c r="G12" s="65">
        <f>'3a. % by Portfolio'!C29+'3a. % by Portfolio'!C30</f>
        <v>0</v>
      </c>
      <c r="H12" s="66">
        <f>'3a. % by Portfolio'!G29</f>
        <v>0</v>
      </c>
      <c r="I12" s="43"/>
      <c r="J12" s="229"/>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244</v>
      </c>
      <c r="C13" s="61">
        <f>'3a. % by Portfolio'!C42+'3a. % by Portfolio'!C43</f>
        <v>9</v>
      </c>
      <c r="D13" s="62">
        <f>'3a. % by Portfolio'!G42</f>
        <v>0.9</v>
      </c>
      <c r="E13" s="67">
        <f>'3a. % by Portfolio'!C44</f>
        <v>1</v>
      </c>
      <c r="F13" s="64">
        <f>'3a. % by Portfolio'!G44</f>
        <v>0.1</v>
      </c>
      <c r="G13" s="65">
        <f>'3a. % by Portfolio'!C47+'3a. % by Portfolio'!C48</f>
        <v>0</v>
      </c>
      <c r="H13" s="66">
        <f>'3a. % by Portfolio'!G47</f>
        <v>0</v>
      </c>
      <c r="I13" s="43"/>
      <c r="J13" s="229"/>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77</v>
      </c>
      <c r="C14" s="61">
        <f>'3a. % by Portfolio'!C60+'3a. % by Portfolio'!C61</f>
        <v>0</v>
      </c>
      <c r="D14" s="62" t="e">
        <f>'3a. % by Portfolio'!G60</f>
        <v>#DIV/0!</v>
      </c>
      <c r="E14" s="67">
        <f>'3a. % by Portfolio'!C62</f>
        <v>0</v>
      </c>
      <c r="F14" s="64" t="e">
        <f>'3a. % by Portfolio'!G62</f>
        <v>#DIV/0!</v>
      </c>
      <c r="G14" s="65">
        <f>'3a. % by Portfolio'!C65+'3a. % by Portfolio'!C66</f>
        <v>0</v>
      </c>
      <c r="H14" s="66" t="e">
        <f>'3a. % by Portfolio'!G65</f>
        <v>#DIV/0!</v>
      </c>
      <c r="I14" s="43"/>
      <c r="J14" s="229"/>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842</v>
      </c>
      <c r="C15" s="61">
        <f>'3a. % by Portfolio'!C78+'3a. % by Portfolio'!C79</f>
        <v>16</v>
      </c>
      <c r="D15" s="62">
        <f>'3a. % by Portfolio'!G78</f>
        <v>1</v>
      </c>
      <c r="E15" s="67">
        <f>'3a. % by Portfolio'!C80</f>
        <v>0</v>
      </c>
      <c r="F15" s="64">
        <f>'3a. % by Portfolio'!G80</f>
        <v>0</v>
      </c>
      <c r="G15" s="65">
        <f>'3a. % by Portfolio'!C83+'3a. % by Portfolio'!C84</f>
        <v>0</v>
      </c>
      <c r="H15" s="66">
        <f>'3a. % by Portfolio'!G83</f>
        <v>0</v>
      </c>
      <c r="I15" s="43"/>
      <c r="J15" s="229"/>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workbookViewId="0"/>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6" t="s">
        <v>935</v>
      </c>
      <c r="C2" s="358" t="s">
        <v>99</v>
      </c>
      <c r="D2" s="359"/>
      <c r="E2" s="360" t="s">
        <v>100</v>
      </c>
      <c r="F2" s="361"/>
      <c r="G2" s="362" t="s">
        <v>101</v>
      </c>
      <c r="H2" s="362"/>
    </row>
    <row r="3" spans="1:40" ht="50.25" customHeight="1" thickTop="1" thickBot="1">
      <c r="B3" s="357"/>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Priority'!J5+'2a. % By Priority'!J6</f>
        <v>102</v>
      </c>
      <c r="D5" s="46">
        <f>'2a. % By Priority'!N5</f>
        <v>0.95327102803738306</v>
      </c>
      <c r="E5" s="47">
        <f>'2a. % By Priority'!J7</f>
        <v>4</v>
      </c>
      <c r="F5" s="37">
        <f>'2a. % By Priority'!N7</f>
        <v>3.7383177570093455E-2</v>
      </c>
      <c r="G5" s="57">
        <f>'2a. % By Priority'!J10+'2a. % By Priority'!J11</f>
        <v>1</v>
      </c>
      <c r="H5" s="58">
        <f>'2a. % By Priority'!N10</f>
        <v>9.3457943925233638E-3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Priority'!J23+'2a. % By Priority'!J24</f>
        <v>62</v>
      </c>
      <c r="D7" s="46">
        <f>'2a. % By Priority'!N23</f>
        <v>0.93939393939393945</v>
      </c>
      <c r="E7" s="53">
        <f>'2a. % By Priority'!J25</f>
        <v>3</v>
      </c>
      <c r="F7" s="37">
        <f>'2a. % By Priority'!N25</f>
        <v>4.5454545454545456E-2</v>
      </c>
      <c r="G7" s="57">
        <f>'2a. % By Priority'!J28+'2a. % By Priority'!J29</f>
        <v>1</v>
      </c>
      <c r="H7" s="58">
        <f>'2a. % By Priority'!N28</f>
        <v>1.5151515151515152E-2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Priority'!J41+'2a. % By Priority'!J42</f>
        <v>19</v>
      </c>
      <c r="D8" s="46">
        <f>'2a. % By Priority'!N41</f>
        <v>1</v>
      </c>
      <c r="E8" s="53">
        <f>'2a. % By Priority'!J43</f>
        <v>0</v>
      </c>
      <c r="F8" s="37">
        <f>'2a. % By Priority'!N43</f>
        <v>0</v>
      </c>
      <c r="G8" s="57">
        <f>'2a. % By Priority'!J46+'2a. % By Priority'!J47</f>
        <v>0</v>
      </c>
      <c r="H8" s="58">
        <f>'2a. % By Priority'!N46</f>
        <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Priority'!J59+'2a. % By Priority'!J60</f>
        <v>21</v>
      </c>
      <c r="D9" s="46">
        <f>'2a. % By Priority'!N59</f>
        <v>0.95454545454545459</v>
      </c>
      <c r="E9" s="53">
        <f>'2a. % By Priority'!J61</f>
        <v>1</v>
      </c>
      <c r="F9" s="37">
        <f>'2a. % By Priority'!N61</f>
        <v>4.5454545454545456E-2</v>
      </c>
      <c r="G9" s="57">
        <f>'2a. % By Priority'!J64+'2a. % By Priority'!J65</f>
        <v>0</v>
      </c>
      <c r="H9" s="58">
        <f>'2a. % By Priority'!N64</f>
        <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61">
        <f>'3a. % by Portfolio'!J5+'3a. % by Portfolio'!J6</f>
        <v>32</v>
      </c>
      <c r="D11" s="62">
        <f>'3a. % by Portfolio'!N5</f>
        <v>0.96969696969696972</v>
      </c>
      <c r="E11" s="63">
        <f>'3a. % by Portfolio'!J7</f>
        <v>1</v>
      </c>
      <c r="F11" s="64">
        <f>'3a. % by Portfolio'!N7</f>
        <v>3.0303030303030304E-2</v>
      </c>
      <c r="G11" s="57">
        <f>'3a. % by Portfolio'!J10+'3a. % by Portfolio'!J11</f>
        <v>0</v>
      </c>
      <c r="H11" s="66">
        <f>'3a. % by Portfolio'!N10</f>
        <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61">
        <f>'3a. % by Portfolio'!J24+'3a. % by Portfolio'!J25</f>
        <v>25</v>
      </c>
      <c r="D12" s="62">
        <f>'3a. % by Portfolio'!N24</f>
        <v>0.92592592592592582</v>
      </c>
      <c r="E12" s="67">
        <f>'3a. % by Portfolio'!J26</f>
        <v>2</v>
      </c>
      <c r="F12" s="64">
        <f>'3a. % by Portfolio'!N26</f>
        <v>7.407407407407407E-2</v>
      </c>
      <c r="G12" s="57">
        <f>'3a. % by Portfolio'!J29+'3a. % by Portfolio'!J30</f>
        <v>0</v>
      </c>
      <c r="H12" s="66">
        <f>'3a. % by Portfolio'!N29</f>
        <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111</v>
      </c>
      <c r="C13" s="61">
        <f>'3a. % by Portfolio'!J42+'3a. % by Portfolio'!J43</f>
        <v>14</v>
      </c>
      <c r="D13" s="62">
        <f>'3a. % by Portfolio'!N42</f>
        <v>0.93333333333333335</v>
      </c>
      <c r="E13" s="67">
        <f>'3a. % by Portfolio'!J44</f>
        <v>0</v>
      </c>
      <c r="F13" s="64">
        <f>'3a. % by Portfolio'!N44</f>
        <v>0</v>
      </c>
      <c r="G13" s="57">
        <f>'3a. % by Portfolio'!J47+'3a. % by Portfolio'!J48</f>
        <v>1</v>
      </c>
      <c r="H13" s="66">
        <f>'3a. % by Portfolio'!N47</f>
        <v>6.6666666666666666E-2</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77</v>
      </c>
      <c r="C14" s="61">
        <f>'3a. % by Portfolio'!J60+'3a. % by Portfolio'!J61</f>
        <v>0</v>
      </c>
      <c r="D14" s="62" t="e">
        <f>'3a. % by Portfolio'!N60</f>
        <v>#DIV/0!</v>
      </c>
      <c r="E14" s="67">
        <f>'3a. % by Portfolio'!J62</f>
        <v>0</v>
      </c>
      <c r="F14" s="64" t="e">
        <f>'3a. % by Portfolio'!N62</f>
        <v>#DIV/0!</v>
      </c>
      <c r="G14" s="57">
        <f>'3a. % by Portfolio'!J65+'3a. % by Portfolio'!J66</f>
        <v>0</v>
      </c>
      <c r="H14" s="66" t="e">
        <f>'3a. % by Portfolio'!N65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78</v>
      </c>
      <c r="C15" s="61">
        <f>'3a. % by Portfolio'!J78+'3a. % by Portfolio'!J79</f>
        <v>18</v>
      </c>
      <c r="D15" s="62">
        <f>'3a. % by Portfolio'!N78</f>
        <v>0.94736842105263153</v>
      </c>
      <c r="E15" s="67">
        <f>'3a. % by Portfolio'!J80</f>
        <v>1</v>
      </c>
      <c r="F15" s="64">
        <f>'3a. % by Portfolio'!N80</f>
        <v>5.2631578947368418E-2</v>
      </c>
      <c r="G15" s="57">
        <f>'3a. % by Portfolio'!J83+'3a. % by Portfolio'!J84</f>
        <v>0</v>
      </c>
      <c r="H15" s="66">
        <f>'3a. % by Portfolio'!N83</f>
        <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workbookViewId="0"/>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6" t="s">
        <v>1058</v>
      </c>
      <c r="C2" s="358" t="s">
        <v>99</v>
      </c>
      <c r="D2" s="359"/>
      <c r="E2" s="360" t="s">
        <v>100</v>
      </c>
      <c r="F2" s="361"/>
      <c r="G2" s="362" t="s">
        <v>101</v>
      </c>
      <c r="H2" s="362"/>
    </row>
    <row r="3" spans="1:40" ht="50.25" customHeight="1" thickTop="1" thickBot="1">
      <c r="B3" s="357"/>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Priority'!Q5+'2a. % By Priority'!Q6</f>
        <v>112</v>
      </c>
      <c r="D5" s="46">
        <f>'2a. % By Priority'!U5</f>
        <v>0.91803278688524592</v>
      </c>
      <c r="E5" s="47">
        <f>'2a. % By Priority'!Q7</f>
        <v>1</v>
      </c>
      <c r="F5" s="37">
        <f>'2a. % By Priority'!U7</f>
        <v>8.1967213114754103E-3</v>
      </c>
      <c r="G5" s="57">
        <f>'2a. % By Priority'!Q10+'2a. % By Priority'!Q11</f>
        <v>9</v>
      </c>
      <c r="H5" s="58">
        <f>'2a. % By Priority'!U10</f>
        <v>7.3770491803278687E-2</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Priority'!Q23+'2a. % By Priority'!Q24</f>
        <v>69</v>
      </c>
      <c r="D7" s="46">
        <f>'2a. % By Priority'!U23</f>
        <v>0.91999999999999993</v>
      </c>
      <c r="E7" s="53">
        <f>'2a. % By Priority'!Q25</f>
        <v>0</v>
      </c>
      <c r="F7" s="37">
        <f>'2a. % By Priority'!U25</f>
        <v>0</v>
      </c>
      <c r="G7" s="57">
        <f>'2a. % By Priority'!Q28+'2a. % By Priority'!Q29</f>
        <v>6</v>
      </c>
      <c r="H7" s="58">
        <f>'2a. % By Priority'!U28</f>
        <v>0.08</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Priority'!Q41+'2a. % By Priority'!Q42</f>
        <v>20</v>
      </c>
      <c r="D8" s="46">
        <f>'2a. % By Priority'!U41</f>
        <v>0.95238095238095233</v>
      </c>
      <c r="E8" s="53">
        <f>'2a. % By Priority'!Q43</f>
        <v>0</v>
      </c>
      <c r="F8" s="37">
        <f>'2a. % By Priority'!U43</f>
        <v>0</v>
      </c>
      <c r="G8" s="57">
        <f>'2a. % By Priority'!Q46+'2a. % By Priority'!Q47</f>
        <v>1</v>
      </c>
      <c r="H8" s="58">
        <f>'2a. % By Priority'!U46</f>
        <v>4.7619047619047616E-2</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Priority'!Q59+'2a. % By Priority'!Q60</f>
        <v>23</v>
      </c>
      <c r="D9" s="46">
        <f>'2a. % By Priority'!U59</f>
        <v>0.88461538461538458</v>
      </c>
      <c r="E9" s="53">
        <f>'2a. % By Priority'!Q61</f>
        <v>1</v>
      </c>
      <c r="F9" s="37">
        <f>'2a. % By Priority'!U61</f>
        <v>3.8461538461538464E-2</v>
      </c>
      <c r="G9" s="57">
        <f>'2a. % By Priority'!Q64+'2a. % By Priority'!Q65</f>
        <v>2</v>
      </c>
      <c r="H9" s="58">
        <f>'2a. % By Priority'!U64</f>
        <v>7.6923076923076927E-2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61">
        <f>'3a. % by Portfolio'!Q5+'3a. % by Portfolio'!Q6</f>
        <v>32</v>
      </c>
      <c r="D11" s="62">
        <f>'3a. % by Portfolio'!U5</f>
        <v>0.88888888888888895</v>
      </c>
      <c r="E11" s="63">
        <f>'3a. % by Portfolio'!Q7</f>
        <v>1</v>
      </c>
      <c r="F11" s="64">
        <f>'3a. % by Portfolio'!U7</f>
        <v>2.7777777777777776E-2</v>
      </c>
      <c r="G11" s="65">
        <f>'3a. % by Portfolio'!Q10+'3a. % by Portfolio'!Q11</f>
        <v>3</v>
      </c>
      <c r="H11" s="66">
        <f>'3a. % by Portfolio'!U10</f>
        <v>8.3333333333333329E-2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61">
        <f>'3a. % by Portfolio'!Q24+'3a. % by Portfolio'!Q25</f>
        <v>32</v>
      </c>
      <c r="D12" s="62">
        <f>'3a. % by Portfolio'!U24</f>
        <v>0.94117647058823528</v>
      </c>
      <c r="E12" s="67">
        <f>'3a. % by Portfolio'!Q26</f>
        <v>0</v>
      </c>
      <c r="F12" s="64">
        <f>'3a. % by Portfolio'!U26</f>
        <v>0</v>
      </c>
      <c r="G12" s="65">
        <f>'3a. % by Portfolio'!Q10+'3a. % by Portfolio'!Q11</f>
        <v>3</v>
      </c>
      <c r="H12" s="66">
        <f>'3a. % by Portfolio'!U29</f>
        <v>5.8823529411764705E-2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244</v>
      </c>
      <c r="C13" s="61">
        <f>'3a. % by Portfolio'!Q42+'3a. % by Portfolio'!Q43</f>
        <v>16</v>
      </c>
      <c r="D13" s="62">
        <f>'3a. % by Portfolio'!U42</f>
        <v>0.94117647058823528</v>
      </c>
      <c r="E13" s="67">
        <f>'3a. % by Portfolio'!Q44</f>
        <v>0</v>
      </c>
      <c r="F13" s="64">
        <f>'3a. % by Portfolio'!U44</f>
        <v>0</v>
      </c>
      <c r="G13" s="65">
        <f>'3a. % by Portfolio'!Q47+'3a. % by Portfolio'!Q48</f>
        <v>1</v>
      </c>
      <c r="H13" s="66">
        <f>'3a. % by Portfolio'!U47</f>
        <v>5.8823529411764705E-2</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77</v>
      </c>
      <c r="C14" s="61">
        <f>'3a. % by Portfolio'!Q60+'3a. % by Portfolio'!Q61</f>
        <v>0</v>
      </c>
      <c r="D14" s="62" t="e">
        <f>'3a. % by Portfolio'!U60</f>
        <v>#DIV/0!</v>
      </c>
      <c r="E14" s="67">
        <f>'3a. % by Portfolio'!Q62</f>
        <v>0</v>
      </c>
      <c r="F14" s="64" t="e">
        <f>'3a. % by Portfolio'!U62</f>
        <v>#DIV/0!</v>
      </c>
      <c r="G14" s="65">
        <f>'3a. % by Portfolio'!Q65+'3a. % by Portfolio'!Q66</f>
        <v>0</v>
      </c>
      <c r="H14" s="66" t="e">
        <f>'3a. % by Portfolio'!U65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245</v>
      </c>
      <c r="C15" s="61">
        <f>'3a. % by Portfolio'!Q78+'3a. % by Portfolio'!Q79</f>
        <v>18</v>
      </c>
      <c r="D15" s="62">
        <f>'3a. % by Portfolio'!U78</f>
        <v>0.94736842105263153</v>
      </c>
      <c r="E15" s="67">
        <f>'3a. % by Portfolio'!Q80</f>
        <v>0</v>
      </c>
      <c r="F15" s="64">
        <f>'3a. % by Portfolio'!U80</f>
        <v>0</v>
      </c>
      <c r="G15" s="65">
        <f>'3a. % by Portfolio'!Q83+'3a. % by Portfolio'!Q84</f>
        <v>1</v>
      </c>
      <c r="H15" s="66">
        <f>'3a. % by Portfolio'!U83</f>
        <v>5.2631578947368418E-2</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zoomScale="70" zoomScaleNormal="70" workbookViewId="0">
      <selection activeCell="B2" sqref="B2:B3"/>
    </sheetView>
  </sheetViews>
  <sheetFormatPr defaultColWidth="9.33203125" defaultRowHeight="14.4"/>
  <cols>
    <col min="1" max="1" width="9.33203125" style="31"/>
    <col min="2" max="2" width="49.5546875" style="4" customWidth="1"/>
    <col min="3" max="3" width="27.441406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6" t="s">
        <v>1152</v>
      </c>
      <c r="C2" s="358" t="s">
        <v>99</v>
      </c>
      <c r="D2" s="359"/>
      <c r="E2" s="360" t="s">
        <v>100</v>
      </c>
      <c r="F2" s="361"/>
      <c r="G2" s="362" t="s">
        <v>101</v>
      </c>
      <c r="H2" s="362"/>
    </row>
    <row r="3" spans="1:40" ht="50.25" customHeight="1" thickTop="1" thickBot="1">
      <c r="B3" s="357"/>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Priority'!X5+'2a. % By Priority'!X6</f>
        <v>115</v>
      </c>
      <c r="D5" s="46">
        <f>'2a. % By Priority'!AB5</f>
        <v>0.94262295081967218</v>
      </c>
      <c r="E5" s="47">
        <f>'2a. % By Priority'!X7+'2a. % By Priority'!X8+'2a. % By Priority'!X9</f>
        <v>2</v>
      </c>
      <c r="F5" s="37">
        <f>'2a. % By Priority'!AB7</f>
        <v>1.6393442622950821E-2</v>
      </c>
      <c r="G5" s="57">
        <f>'2a. % By Priority'!X10+'2a. % By Priority'!X11</f>
        <v>5</v>
      </c>
      <c r="H5" s="58">
        <f>'2a. % By Priority'!AB10</f>
        <v>4.0983606557377053E-2</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Priority'!X23+'2a. % By Priority'!X24</f>
        <v>69</v>
      </c>
      <c r="D7" s="46">
        <f>'2a. % By Priority'!AB23</f>
        <v>0.93243243243243246</v>
      </c>
      <c r="E7" s="53">
        <f>'2a. % By Priority'!X25+'2a. % By Priority'!X26+'2a. % By Priority'!X27</f>
        <v>2</v>
      </c>
      <c r="F7" s="37">
        <f>'2a. % By Priority'!AB25</f>
        <v>2.7027027027027029E-2</v>
      </c>
      <c r="G7" s="57">
        <f>'2a. % By Priority'!X28+'2a. % By Priority'!X29</f>
        <v>3</v>
      </c>
      <c r="H7" s="58">
        <f>'2a. % By Priority'!AB28</f>
        <v>4.0540540540540543E-2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Priority'!X41+'2a. % By Priority'!X42</f>
        <v>18</v>
      </c>
      <c r="D8" s="46">
        <f>SUM('2a. % By Priority'!AB41:AB42)</f>
        <v>0.9</v>
      </c>
      <c r="E8" s="53">
        <f>'2a. % By Priority'!X43+'2a. % By Priority'!X44+'2a. % By Priority'!X45</f>
        <v>0</v>
      </c>
      <c r="F8" s="37">
        <f>'2a. % By Priority'!AB43</f>
        <v>0</v>
      </c>
      <c r="G8" s="57">
        <f>'2a. % By Priority'!X46+'2a. % By Priority'!X47</f>
        <v>2</v>
      </c>
      <c r="H8" s="58">
        <f>'2a. % By Priority'!AB46</f>
        <v>0.1</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Priority'!X59+'2a. % By Priority'!X60</f>
        <v>28</v>
      </c>
      <c r="D9" s="46">
        <f>'2a. % By Priority'!AB59</f>
        <v>1</v>
      </c>
      <c r="E9" s="53">
        <f>'2a. % By Priority'!X61+'2a. % By Priority'!X62+'2a. % By Priority'!X63</f>
        <v>0</v>
      </c>
      <c r="F9" s="37">
        <f>'2a. % By Priority'!AB61</f>
        <v>0</v>
      </c>
      <c r="G9" s="57">
        <f>'2a. % By Priority'!X64+'2a. % By Priority'!X65</f>
        <v>0</v>
      </c>
      <c r="H9" s="58">
        <f>'2a. % By Priority'!AB64</f>
        <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45">
        <f>'3a. % by Portfolio'!X5+'3a. % by Portfolio'!X6</f>
        <v>36</v>
      </c>
      <c r="D11" s="46">
        <f>'3a. % by Portfolio'!AB5</f>
        <v>0.97297297297297303</v>
      </c>
      <c r="E11" s="53">
        <f>SUM('3a. % by Portfolio'!X7:X9)</f>
        <v>0</v>
      </c>
      <c r="F11" s="37">
        <f>'3a. % by Portfolio'!AB7</f>
        <v>0</v>
      </c>
      <c r="G11" s="57">
        <f>'3a. % by Portfolio'!X10+'3a. % by Portfolio'!X11</f>
        <v>1</v>
      </c>
      <c r="H11" s="58">
        <f>'3a. % by Portfolio'!AB10</f>
        <v>2.7027027027027029E-2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45">
        <f>'3a. % by Portfolio'!X24+'3a. % by Portfolio'!X25</f>
        <v>30</v>
      </c>
      <c r="D12" s="46">
        <f>'3a. % by Portfolio'!AB24</f>
        <v>0.85714285714285721</v>
      </c>
      <c r="E12" s="144">
        <f>'3a. % by Portfolio'!X26+'3a. % by Portfolio'!X27+'3a. % by Portfolio'!X28</f>
        <v>1</v>
      </c>
      <c r="F12" s="37">
        <f>'3a. % by Portfolio'!AB26</f>
        <v>2.8571428571428571E-2</v>
      </c>
      <c r="G12" s="57">
        <f>'3a. % by Portfolio'!X10+'3a. % by Portfolio'!X11</f>
        <v>1</v>
      </c>
      <c r="H12" s="58">
        <f>'3a. % by Portfolio'!AB29</f>
        <v>0.11428571428571428</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244</v>
      </c>
      <c r="C13" s="45">
        <f>'3a. % by Portfolio'!X42+'3a. % by Portfolio'!X43</f>
        <v>17</v>
      </c>
      <c r="D13" s="46">
        <f>'3a. % by Portfolio'!AB42</f>
        <v>0.94444444444444442</v>
      </c>
      <c r="E13" s="144">
        <f>'3a. % by Portfolio'!X44+'3a. % by Portfolio'!X45+'3a. % by Portfolio'!X46</f>
        <v>1</v>
      </c>
      <c r="F13" s="37">
        <f>'3a. % by Portfolio'!AB44</f>
        <v>5.5555555555555552E-2</v>
      </c>
      <c r="G13" s="57">
        <f>'3a. % by Portfolio'!X47+'3a. % by Portfolio'!X48</f>
        <v>0</v>
      </c>
      <c r="H13" s="58">
        <f>'3a. % by Portfolio'!AB47</f>
        <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1062</v>
      </c>
      <c r="C14" s="45">
        <f>'3a. % by Portfolio'!X60+'3a. % by Portfolio'!X61</f>
        <v>14</v>
      </c>
      <c r="D14" s="46">
        <f>'3a. % by Portfolio'!AB60</f>
        <v>1</v>
      </c>
      <c r="E14" s="144">
        <f>'3a. % by Portfolio'!X62+'3a. % by Portfolio'!X63+'3a. % by Portfolio'!X64</f>
        <v>0</v>
      </c>
      <c r="F14" s="37">
        <f>'3a. % by Portfolio'!AB62</f>
        <v>0</v>
      </c>
      <c r="G14" s="57">
        <f>'3a. % by Portfolio'!X65+'3a. % by Portfolio'!X66</f>
        <v>0</v>
      </c>
      <c r="H14" s="58">
        <f>'3a. % by Portfolio'!AB65</f>
        <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245</v>
      </c>
      <c r="C15" s="45">
        <f>'3a. % by Portfolio'!X78+'3a. % by Portfolio'!X79</f>
        <v>18</v>
      </c>
      <c r="D15" s="46">
        <f>'3a. % by Portfolio'!AB78</f>
        <v>1</v>
      </c>
      <c r="E15" s="144">
        <f>'3a. % by Portfolio'!X80+'3a. % by Portfolio'!X81+'3a. % by Portfolio'!X82</f>
        <v>0</v>
      </c>
      <c r="F15" s="37">
        <f>'3a. % by Portfolio'!AB80</f>
        <v>0</v>
      </c>
      <c r="G15" s="57">
        <f>'3a. % by Portfolio'!X83+'3a. % by Portfolio'!X84</f>
        <v>0</v>
      </c>
      <c r="H15" s="58">
        <f>'3a. % by Portfolio'!AB83</f>
        <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73"/>
  <sheetViews>
    <sheetView zoomScale="80" zoomScaleNormal="80" workbookViewId="0">
      <selection activeCell="W4" sqref="W4:AB17"/>
    </sheetView>
  </sheetViews>
  <sheetFormatPr defaultColWidth="9.33203125" defaultRowHeight="13.8"/>
  <cols>
    <col min="1" max="1" width="2.33203125" style="159" customWidth="1"/>
    <col min="2" max="2" width="38.6640625" style="159" hidden="1" customWidth="1"/>
    <col min="3" max="3" width="13.5546875" style="156" hidden="1" customWidth="1"/>
    <col min="4" max="4" width="13.6640625" style="156" hidden="1" customWidth="1"/>
    <col min="5" max="5" width="16.44140625" style="156" hidden="1" customWidth="1"/>
    <col min="6" max="6" width="14.33203125" style="156" hidden="1" customWidth="1"/>
    <col min="7" max="7" width="17.33203125" style="156" hidden="1" customWidth="1"/>
    <col min="8" max="8" width="4.5546875" style="156" hidden="1" customWidth="1"/>
    <col min="9" max="9" width="38.6640625" style="159" hidden="1" customWidth="1"/>
    <col min="10" max="10" width="13.5546875" style="156" hidden="1" customWidth="1"/>
    <col min="11" max="11" width="13.6640625" style="156" hidden="1" customWidth="1"/>
    <col min="12" max="12" width="16.44140625" style="156" hidden="1" customWidth="1"/>
    <col min="13" max="13" width="14.33203125" style="156" hidden="1" customWidth="1"/>
    <col min="14" max="14" width="17.33203125" style="156" hidden="1" customWidth="1"/>
    <col min="15" max="15" width="4.5546875" style="156" hidden="1" customWidth="1"/>
    <col min="16" max="16" width="38.6640625" style="159" hidden="1" customWidth="1"/>
    <col min="17" max="17" width="13.5546875" style="156" hidden="1" customWidth="1"/>
    <col min="18" max="18" width="13.6640625" style="156" hidden="1" customWidth="1"/>
    <col min="19" max="19" width="16.44140625" style="156" hidden="1" customWidth="1"/>
    <col min="20" max="20" width="14.33203125" style="156" hidden="1" customWidth="1"/>
    <col min="21" max="21" width="17.33203125" style="156" hidden="1" customWidth="1"/>
    <col min="22" max="22" width="4.5546875" style="156" customWidth="1"/>
    <col min="23" max="23" width="55.44140625" style="156" customWidth="1"/>
    <col min="24" max="24" width="14.5546875" style="156" customWidth="1"/>
    <col min="25" max="27" width="17.33203125" style="156" customWidth="1"/>
    <col min="28" max="28" width="17.33203125" style="183" customWidth="1"/>
    <col min="29" max="29" width="1.77734375" style="159" customWidth="1"/>
    <col min="30" max="30" width="12" style="159" customWidth="1"/>
    <col min="31" max="32" width="9.33203125" style="159" customWidth="1"/>
    <col min="33" max="16384" width="9.33203125" style="159"/>
  </cols>
  <sheetData>
    <row r="1" spans="2:31" s="153" customFormat="1" ht="21">
      <c r="B1" s="145" t="s">
        <v>258</v>
      </c>
      <c r="C1" s="146"/>
      <c r="D1" s="147"/>
      <c r="E1" s="147"/>
      <c r="F1" s="147"/>
      <c r="G1" s="147"/>
      <c r="H1" s="148"/>
      <c r="I1" s="145" t="s">
        <v>259</v>
      </c>
      <c r="J1" s="146"/>
      <c r="K1" s="147"/>
      <c r="L1" s="147"/>
      <c r="M1" s="147"/>
      <c r="N1" s="147"/>
      <c r="O1" s="148"/>
      <c r="P1" s="149" t="s">
        <v>260</v>
      </c>
      <c r="Q1" s="146"/>
      <c r="R1" s="147"/>
      <c r="S1" s="147"/>
      <c r="T1" s="147"/>
      <c r="U1" s="147"/>
      <c r="V1" s="148"/>
      <c r="W1" s="150" t="s">
        <v>261</v>
      </c>
      <c r="X1" s="151"/>
      <c r="Y1" s="151"/>
      <c r="Z1" s="151"/>
      <c r="AA1" s="151"/>
      <c r="AB1" s="152"/>
    </row>
    <row r="2" spans="2:31" ht="15.6">
      <c r="B2" s="154"/>
      <c r="C2" s="155"/>
      <c r="D2" s="155"/>
      <c r="E2" s="155"/>
      <c r="F2" s="155"/>
      <c r="G2" s="155"/>
      <c r="I2" s="154"/>
      <c r="J2" s="155"/>
      <c r="K2" s="155"/>
      <c r="L2" s="155"/>
      <c r="M2" s="155"/>
      <c r="N2" s="155"/>
      <c r="P2" s="154"/>
      <c r="Q2" s="155"/>
      <c r="R2" s="155"/>
      <c r="S2" s="155"/>
      <c r="T2" s="155"/>
      <c r="U2" s="155"/>
      <c r="W2" s="157"/>
      <c r="X2" s="157"/>
      <c r="Y2" s="157"/>
      <c r="Z2" s="157"/>
      <c r="AA2" s="157"/>
      <c r="AB2" s="158"/>
    </row>
    <row r="3" spans="2:31" ht="15.6">
      <c r="B3" s="160" t="s">
        <v>81</v>
      </c>
      <c r="C3" s="161"/>
      <c r="D3" s="161"/>
      <c r="E3" s="161"/>
      <c r="F3" s="161"/>
      <c r="G3" s="162"/>
      <c r="I3" s="160" t="s">
        <v>81</v>
      </c>
      <c r="J3" s="161"/>
      <c r="K3" s="161"/>
      <c r="L3" s="161"/>
      <c r="M3" s="161"/>
      <c r="N3" s="162"/>
      <c r="P3" s="160" t="s">
        <v>81</v>
      </c>
      <c r="Q3" s="161"/>
      <c r="R3" s="161"/>
      <c r="S3" s="161"/>
      <c r="T3" s="161"/>
      <c r="U3" s="162"/>
      <c r="W3" s="163" t="s">
        <v>81</v>
      </c>
      <c r="X3" s="164"/>
      <c r="Y3" s="164"/>
      <c r="Z3" s="164"/>
      <c r="AA3" s="164"/>
      <c r="AB3" s="165"/>
    </row>
    <row r="4" spans="2:31" s="156" customFormat="1" ht="39" customHeight="1">
      <c r="B4" s="166" t="s">
        <v>82</v>
      </c>
      <c r="C4" s="166" t="s">
        <v>83</v>
      </c>
      <c r="D4" s="166" t="s">
        <v>84</v>
      </c>
      <c r="E4" s="166" t="s">
        <v>85</v>
      </c>
      <c r="F4" s="166" t="s">
        <v>86</v>
      </c>
      <c r="G4" s="166" t="s">
        <v>87</v>
      </c>
      <c r="I4" s="166" t="s">
        <v>82</v>
      </c>
      <c r="J4" s="166" t="s">
        <v>83</v>
      </c>
      <c r="K4" s="166" t="s">
        <v>84</v>
      </c>
      <c r="L4" s="166" t="s">
        <v>85</v>
      </c>
      <c r="M4" s="166" t="s">
        <v>86</v>
      </c>
      <c r="N4" s="166" t="s">
        <v>87</v>
      </c>
      <c r="P4" s="166" t="s">
        <v>82</v>
      </c>
      <c r="Q4" s="166" t="s">
        <v>83</v>
      </c>
      <c r="R4" s="166" t="s">
        <v>84</v>
      </c>
      <c r="S4" s="166" t="s">
        <v>85</v>
      </c>
      <c r="T4" s="166" t="s">
        <v>86</v>
      </c>
      <c r="U4" s="166" t="s">
        <v>87</v>
      </c>
      <c r="W4" s="166" t="s">
        <v>82</v>
      </c>
      <c r="X4" s="166" t="s">
        <v>83</v>
      </c>
      <c r="Y4" s="166" t="s">
        <v>84</v>
      </c>
      <c r="Z4" s="166" t="s">
        <v>85</v>
      </c>
      <c r="AA4" s="166" t="s">
        <v>86</v>
      </c>
      <c r="AB4" s="166" t="s">
        <v>87</v>
      </c>
    </row>
    <row r="5" spans="2:31" ht="30.75" customHeight="1">
      <c r="B5" s="232" t="s">
        <v>88</v>
      </c>
      <c r="C5" s="169">
        <f>COUNTIF('1. All Data'!$H$3:$H$131,"Fully Achieved")</f>
        <v>14</v>
      </c>
      <c r="D5" s="170">
        <f>C5/C16</f>
        <v>0.10852713178294573</v>
      </c>
      <c r="E5" s="363">
        <f>D5+D6</f>
        <v>0.68217054263565891</v>
      </c>
      <c r="F5" s="170">
        <f>C5/C17</f>
        <v>0.15384615384615385</v>
      </c>
      <c r="G5" s="378">
        <f>F5+F6</f>
        <v>0.96703296703296704</v>
      </c>
      <c r="I5" s="232" t="s">
        <v>88</v>
      </c>
      <c r="J5" s="169">
        <f>COUNTIF('1. All Data'!$M$3:$M$133,"Fully Achieved")</f>
        <v>28</v>
      </c>
      <c r="K5" s="170">
        <f>J5/J16</f>
        <v>0.21705426356589147</v>
      </c>
      <c r="L5" s="363">
        <f>K5+K6</f>
        <v>0.79069767441860472</v>
      </c>
      <c r="M5" s="170">
        <f>J5/J17</f>
        <v>0.26168224299065418</v>
      </c>
      <c r="N5" s="378">
        <f>M5+M6</f>
        <v>0.95327102803738306</v>
      </c>
      <c r="P5" s="232" t="s">
        <v>88</v>
      </c>
      <c r="Q5" s="169">
        <f>COUNTIF('1. All Data'!$R$3:$R$131,"Fully Achieved")</f>
        <v>55</v>
      </c>
      <c r="R5" s="170">
        <f>Q5/Q16</f>
        <v>0.4263565891472868</v>
      </c>
      <c r="S5" s="363">
        <f>R5+R6</f>
        <v>0.86821705426356588</v>
      </c>
      <c r="T5" s="170">
        <f>Q5/Q17</f>
        <v>0.45081967213114754</v>
      </c>
      <c r="U5" s="378">
        <f>T5+T6</f>
        <v>0.91803278688524592</v>
      </c>
      <c r="W5" s="232" t="s">
        <v>88</v>
      </c>
      <c r="X5" s="169">
        <f>COUNTIF('1. All Data'!$V$3:$V$131,"Fully Achieved")</f>
        <v>111</v>
      </c>
      <c r="Y5" s="170">
        <f t="shared" ref="Y5:Y15" si="0">X5/$X$16</f>
        <v>0.86046511627906974</v>
      </c>
      <c r="Z5" s="363">
        <f>SUM(Y5:Y6)</f>
        <v>0.89147286821705429</v>
      </c>
      <c r="AA5" s="170">
        <f t="shared" ref="AA5:AA11" si="1">X5/$X$17</f>
        <v>0.9098360655737705</v>
      </c>
      <c r="AB5" s="378">
        <f>AA5+AA6</f>
        <v>0.94262295081967218</v>
      </c>
      <c r="AD5" s="378">
        <f>AB5</f>
        <v>0.94262295081967218</v>
      </c>
    </row>
    <row r="6" spans="2:31" ht="30.75" customHeight="1">
      <c r="B6" s="232" t="s">
        <v>65</v>
      </c>
      <c r="C6" s="169">
        <f>COUNTIF('1. All Data'!$H$3:$H$131,"On Track to be Achieved")</f>
        <v>74</v>
      </c>
      <c r="D6" s="170">
        <f>C6/C16</f>
        <v>0.5736434108527132</v>
      </c>
      <c r="E6" s="363"/>
      <c r="F6" s="170">
        <f>C6/C17</f>
        <v>0.81318681318681318</v>
      </c>
      <c r="G6" s="378"/>
      <c r="I6" s="232" t="s">
        <v>65</v>
      </c>
      <c r="J6" s="169">
        <f>COUNTIF('1. All Data'!$M$3:$M$133,"On Track to be Achieved")</f>
        <v>74</v>
      </c>
      <c r="K6" s="170">
        <f>J6/J16</f>
        <v>0.5736434108527132</v>
      </c>
      <c r="L6" s="363"/>
      <c r="M6" s="170">
        <f>J6/J17</f>
        <v>0.69158878504672894</v>
      </c>
      <c r="N6" s="378"/>
      <c r="P6" s="232" t="s">
        <v>65</v>
      </c>
      <c r="Q6" s="169">
        <f>COUNTIF('1. All Data'!$R$3:$R$131,"On Track to be Achieved")</f>
        <v>57</v>
      </c>
      <c r="R6" s="170">
        <f>Q6/Q16</f>
        <v>0.44186046511627908</v>
      </c>
      <c r="S6" s="363"/>
      <c r="T6" s="170">
        <f>Q6/Q17</f>
        <v>0.46721311475409838</v>
      </c>
      <c r="U6" s="378"/>
      <c r="W6" s="232" t="s">
        <v>57</v>
      </c>
      <c r="X6" s="169">
        <f>COUNTIF('1. All Data'!$V$3:$V$131,"Numerical Outturn Within 5% Tolerance")</f>
        <v>4</v>
      </c>
      <c r="Y6" s="170">
        <f t="shared" si="0"/>
        <v>3.1007751937984496E-2</v>
      </c>
      <c r="Z6" s="363"/>
      <c r="AA6" s="170">
        <f t="shared" si="1"/>
        <v>3.2786885245901641E-2</v>
      </c>
      <c r="AB6" s="378"/>
      <c r="AD6" s="378"/>
    </row>
    <row r="7" spans="2:31" ht="18.75" customHeight="1">
      <c r="B7" s="366" t="s">
        <v>66</v>
      </c>
      <c r="C7" s="369">
        <f>COUNTIF('1. All Data'!$H$3:$H$131,"In Danger of Falling Behind Target")</f>
        <v>3</v>
      </c>
      <c r="D7" s="372">
        <f>C7/C16</f>
        <v>2.3255813953488372E-2</v>
      </c>
      <c r="E7" s="372">
        <f>D7</f>
        <v>2.3255813953488372E-2</v>
      </c>
      <c r="F7" s="372">
        <f>C7/C17</f>
        <v>3.2967032967032968E-2</v>
      </c>
      <c r="G7" s="375">
        <f>F7</f>
        <v>3.2967032967032968E-2</v>
      </c>
      <c r="I7" s="366" t="s">
        <v>66</v>
      </c>
      <c r="J7" s="369">
        <f>COUNTIF('1. All Data'!$M$3:$M$133,"In Danger of Falling Behind Target")</f>
        <v>4</v>
      </c>
      <c r="K7" s="372">
        <f>J7/J16</f>
        <v>3.1007751937984496E-2</v>
      </c>
      <c r="L7" s="372">
        <f>K7</f>
        <v>3.1007751937984496E-2</v>
      </c>
      <c r="M7" s="372">
        <f>J7/J17</f>
        <v>3.7383177570093455E-2</v>
      </c>
      <c r="N7" s="375">
        <f>M7</f>
        <v>3.7383177570093455E-2</v>
      </c>
      <c r="P7" s="366" t="s">
        <v>66</v>
      </c>
      <c r="Q7" s="369">
        <f>COUNTIF('1. All Data'!$R$3:$R$131,"In Danger of Falling Behind Target")</f>
        <v>1</v>
      </c>
      <c r="R7" s="372">
        <f>Q7/Q16</f>
        <v>7.7519379844961239E-3</v>
      </c>
      <c r="S7" s="372">
        <f>R7</f>
        <v>7.7519379844961239E-3</v>
      </c>
      <c r="T7" s="372">
        <f>Q7/Q17</f>
        <v>8.1967213114754103E-3</v>
      </c>
      <c r="U7" s="375">
        <f>T7</f>
        <v>8.1967213114754103E-3</v>
      </c>
      <c r="W7" s="171" t="s">
        <v>58</v>
      </c>
      <c r="X7" s="172">
        <f>COUNTIF('1. All Data'!$V$3:$V$131,"Numerical Outturn Within 10% Tolerance")</f>
        <v>0</v>
      </c>
      <c r="Y7" s="170">
        <f t="shared" si="0"/>
        <v>0</v>
      </c>
      <c r="Z7" s="363">
        <f>SUM(Y7:Y9)</f>
        <v>1.5503875968992248E-2</v>
      </c>
      <c r="AA7" s="170">
        <f t="shared" si="1"/>
        <v>0</v>
      </c>
      <c r="AB7" s="364">
        <f>SUM(AA7:AA9)</f>
        <v>1.6393442622950821E-2</v>
      </c>
      <c r="AD7" s="381">
        <f>SUM(AB7:AB11)</f>
        <v>5.7377049180327877E-2</v>
      </c>
    </row>
    <row r="8" spans="2:31" ht="19.5" customHeight="1">
      <c r="B8" s="367"/>
      <c r="C8" s="370"/>
      <c r="D8" s="373"/>
      <c r="E8" s="373"/>
      <c r="F8" s="373"/>
      <c r="G8" s="376"/>
      <c r="I8" s="367"/>
      <c r="J8" s="370"/>
      <c r="K8" s="373"/>
      <c r="L8" s="373"/>
      <c r="M8" s="373"/>
      <c r="N8" s="376"/>
      <c r="P8" s="367"/>
      <c r="Q8" s="370"/>
      <c r="R8" s="373"/>
      <c r="S8" s="373"/>
      <c r="T8" s="373"/>
      <c r="U8" s="376"/>
      <c r="W8" s="171" t="s">
        <v>59</v>
      </c>
      <c r="X8" s="172">
        <f>COUNTIF('1. All Data'!$V$3:$V$131,"Target Partially Met")</f>
        <v>1</v>
      </c>
      <c r="Y8" s="170">
        <f t="shared" si="0"/>
        <v>7.7519379844961239E-3</v>
      </c>
      <c r="Z8" s="363"/>
      <c r="AA8" s="170">
        <f t="shared" si="1"/>
        <v>8.1967213114754103E-3</v>
      </c>
      <c r="AB8" s="364"/>
      <c r="AD8" s="382"/>
    </row>
    <row r="9" spans="2:31" ht="19.5" customHeight="1">
      <c r="B9" s="368"/>
      <c r="C9" s="371"/>
      <c r="D9" s="374"/>
      <c r="E9" s="374"/>
      <c r="F9" s="374"/>
      <c r="G9" s="377"/>
      <c r="I9" s="368"/>
      <c r="J9" s="371"/>
      <c r="K9" s="374"/>
      <c r="L9" s="374"/>
      <c r="M9" s="374"/>
      <c r="N9" s="377"/>
      <c r="P9" s="368"/>
      <c r="Q9" s="371"/>
      <c r="R9" s="374"/>
      <c r="S9" s="374"/>
      <c r="T9" s="374"/>
      <c r="U9" s="377"/>
      <c r="W9" s="171" t="s">
        <v>62</v>
      </c>
      <c r="X9" s="172">
        <f>COUNTIF('1. All Data'!$V$3:$V$131,"Completion Date Within Reasonable Tolerance")</f>
        <v>1</v>
      </c>
      <c r="Y9" s="170">
        <f t="shared" si="0"/>
        <v>7.7519379844961239E-3</v>
      </c>
      <c r="Z9" s="363"/>
      <c r="AA9" s="170">
        <f t="shared" si="1"/>
        <v>8.1967213114754103E-3</v>
      </c>
      <c r="AB9" s="364"/>
      <c r="AD9" s="382"/>
    </row>
    <row r="10" spans="2:31" ht="29.25" customHeight="1">
      <c r="B10" s="173" t="s">
        <v>67</v>
      </c>
      <c r="C10" s="169">
        <f>COUNTIF('1. All Data'!H3:H131,"completed behind schedule")</f>
        <v>0</v>
      </c>
      <c r="D10" s="170">
        <f>C10/C16</f>
        <v>0</v>
      </c>
      <c r="E10" s="363">
        <f>D10+D11</f>
        <v>0</v>
      </c>
      <c r="F10" s="170">
        <f>C10/C17</f>
        <v>0</v>
      </c>
      <c r="G10" s="365">
        <f>F10+F11</f>
        <v>0</v>
      </c>
      <c r="I10" s="173" t="s">
        <v>67</v>
      </c>
      <c r="J10" s="169">
        <f>COUNTIF('1. All Data'!M3:M133,"Completed Behind Schedule")</f>
        <v>1</v>
      </c>
      <c r="K10" s="170">
        <f>J10/J16</f>
        <v>7.7519379844961239E-3</v>
      </c>
      <c r="L10" s="363">
        <f>K10+K11</f>
        <v>7.7519379844961239E-3</v>
      </c>
      <c r="M10" s="170">
        <f>J10/J17</f>
        <v>9.3457943925233638E-3</v>
      </c>
      <c r="N10" s="365">
        <f>M10+M11</f>
        <v>9.3457943925233638E-3</v>
      </c>
      <c r="P10" s="173" t="s">
        <v>67</v>
      </c>
      <c r="Q10" s="169">
        <f>COUNTIF('1. All Data'!R3:R131,"completed behind schedule")</f>
        <v>1</v>
      </c>
      <c r="R10" s="170">
        <f>Q10/Q16</f>
        <v>7.7519379844961239E-3</v>
      </c>
      <c r="S10" s="363">
        <f>R10+R11</f>
        <v>6.9767441860465115E-2</v>
      </c>
      <c r="T10" s="170">
        <f>Q10/Q17</f>
        <v>8.1967213114754103E-3</v>
      </c>
      <c r="U10" s="365">
        <f>T10+T11</f>
        <v>7.3770491803278687E-2</v>
      </c>
      <c r="W10" s="173" t="s">
        <v>61</v>
      </c>
      <c r="X10" s="169">
        <f>COUNTIF('1. All Data'!V3:V131,"Completed Significantly After Target Deadline")</f>
        <v>1</v>
      </c>
      <c r="Y10" s="170">
        <f t="shared" si="0"/>
        <v>7.7519379844961239E-3</v>
      </c>
      <c r="Z10" s="363">
        <f>SUM(Y10:Y11)</f>
        <v>3.875968992248062E-2</v>
      </c>
      <c r="AA10" s="170">
        <f t="shared" si="1"/>
        <v>8.1967213114754103E-3</v>
      </c>
      <c r="AB10" s="365">
        <f>SUM(AA10:AA11)</f>
        <v>4.0983606557377053E-2</v>
      </c>
      <c r="AD10" s="382"/>
    </row>
    <row r="11" spans="2:31" ht="29.25" customHeight="1">
      <c r="B11" s="173" t="s">
        <v>60</v>
      </c>
      <c r="C11" s="169">
        <f>COUNTIF('1. All Data'!H3:H131,"off target")</f>
        <v>0</v>
      </c>
      <c r="D11" s="170">
        <f>C11/C16</f>
        <v>0</v>
      </c>
      <c r="E11" s="363"/>
      <c r="F11" s="170">
        <f>C11/C17</f>
        <v>0</v>
      </c>
      <c r="G11" s="365"/>
      <c r="I11" s="173" t="s">
        <v>60</v>
      </c>
      <c r="J11" s="169">
        <f>COUNTIF('1. All Data'!M3:M133,"Off Target")</f>
        <v>0</v>
      </c>
      <c r="K11" s="170">
        <f>J11/J16</f>
        <v>0</v>
      </c>
      <c r="L11" s="363"/>
      <c r="M11" s="170">
        <f>J11/J17</f>
        <v>0</v>
      </c>
      <c r="N11" s="365"/>
      <c r="P11" s="173" t="s">
        <v>60</v>
      </c>
      <c r="Q11" s="169">
        <f>COUNTIF('1. All Data'!R3:R131,"off target")</f>
        <v>8</v>
      </c>
      <c r="R11" s="170">
        <f>Q11/Q16</f>
        <v>6.2015503875968991E-2</v>
      </c>
      <c r="S11" s="363"/>
      <c r="T11" s="170">
        <f>Q11/Q17</f>
        <v>6.5573770491803282E-2</v>
      </c>
      <c r="U11" s="365"/>
      <c r="W11" s="173" t="s">
        <v>60</v>
      </c>
      <c r="X11" s="169">
        <f>COUNTIF('1. All Data'!V3:V131,"off target")</f>
        <v>4</v>
      </c>
      <c r="Y11" s="170">
        <f t="shared" si="0"/>
        <v>3.1007751937984496E-2</v>
      </c>
      <c r="Z11" s="363"/>
      <c r="AA11" s="170">
        <f t="shared" si="1"/>
        <v>3.2786885245901641E-2</v>
      </c>
      <c r="AB11" s="365"/>
      <c r="AD11" s="382"/>
    </row>
    <row r="12" spans="2:31" ht="20.25" customHeight="1">
      <c r="B12" s="174" t="s">
        <v>89</v>
      </c>
      <c r="C12" s="169">
        <f>COUNTIF('1. All Data'!H3:H131,"not yet due")</f>
        <v>37</v>
      </c>
      <c r="D12" s="175">
        <f>C12/C16</f>
        <v>0.2868217054263566</v>
      </c>
      <c r="E12" s="175">
        <f>D12</f>
        <v>0.2868217054263566</v>
      </c>
      <c r="F12" s="176"/>
      <c r="G12" s="59"/>
      <c r="I12" s="174" t="s">
        <v>89</v>
      </c>
      <c r="J12" s="169">
        <f>COUNTIF('1. All Data'!M3:M133,"not yet due")</f>
        <v>21</v>
      </c>
      <c r="K12" s="175">
        <f>J12/J16</f>
        <v>0.16279069767441862</v>
      </c>
      <c r="L12" s="175">
        <f>K12</f>
        <v>0.16279069767441862</v>
      </c>
      <c r="M12" s="176"/>
      <c r="N12" s="59"/>
      <c r="P12" s="174" t="s">
        <v>89</v>
      </c>
      <c r="Q12" s="169">
        <f>COUNTIF('1. All Data'!R3:R115,"not yet due")</f>
        <v>5</v>
      </c>
      <c r="R12" s="175">
        <f>Q12/Q16</f>
        <v>3.875968992248062E-2</v>
      </c>
      <c r="S12" s="175">
        <f>R12</f>
        <v>3.875968992248062E-2</v>
      </c>
      <c r="T12" s="176"/>
      <c r="U12" s="59"/>
      <c r="W12" s="174" t="s">
        <v>89</v>
      </c>
      <c r="X12" s="169">
        <f>COUNTIF('1. All Data'!V3:V131,"not yet due")</f>
        <v>0</v>
      </c>
      <c r="Y12" s="170">
        <f t="shared" si="0"/>
        <v>0</v>
      </c>
      <c r="Z12" s="175">
        <f>Y12</f>
        <v>0</v>
      </c>
      <c r="AA12" s="176"/>
      <c r="AB12" s="59"/>
    </row>
    <row r="13" spans="2:31" ht="20.25" customHeight="1">
      <c r="B13" s="174" t="s">
        <v>55</v>
      </c>
      <c r="C13" s="169">
        <f>COUNTIF('1. All Data'!H3:H131,"update not provided")</f>
        <v>0</v>
      </c>
      <c r="D13" s="175">
        <f>C13/C16</f>
        <v>0</v>
      </c>
      <c r="E13" s="175">
        <f>D13</f>
        <v>0</v>
      </c>
      <c r="F13" s="176"/>
      <c r="G13" s="2"/>
      <c r="I13" s="174" t="s">
        <v>55</v>
      </c>
      <c r="J13" s="169">
        <f>COUNTIF('1. All Data'!M3:M133,"update not provided")</f>
        <v>0</v>
      </c>
      <c r="K13" s="175">
        <f>J13/J16</f>
        <v>0</v>
      </c>
      <c r="L13" s="175">
        <f>K13</f>
        <v>0</v>
      </c>
      <c r="M13" s="176"/>
      <c r="N13" s="2"/>
      <c r="P13" s="174" t="s">
        <v>55</v>
      </c>
      <c r="Q13" s="169">
        <f>COUNTIF('1. All Data'!R3:R115,"update not provided")</f>
        <v>0</v>
      </c>
      <c r="R13" s="175">
        <f>Q13/Q16</f>
        <v>0</v>
      </c>
      <c r="S13" s="175">
        <f>R13</f>
        <v>0</v>
      </c>
      <c r="T13" s="176"/>
      <c r="U13" s="2"/>
      <c r="W13" s="174" t="s">
        <v>55</v>
      </c>
      <c r="X13" s="169">
        <f>COUNTIF('1. All Data'!V3:V131,"update not provided")</f>
        <v>0</v>
      </c>
      <c r="Y13" s="170">
        <f t="shared" si="0"/>
        <v>0</v>
      </c>
      <c r="Z13" s="175">
        <f>Y13</f>
        <v>0</v>
      </c>
      <c r="AA13" s="176"/>
      <c r="AB13" s="2"/>
    </row>
    <row r="14" spans="2:31" ht="15.75" customHeight="1">
      <c r="B14" s="177" t="s">
        <v>63</v>
      </c>
      <c r="C14" s="169">
        <f>COUNTIF('1. All Data'!H3:H131,"deferred")</f>
        <v>1</v>
      </c>
      <c r="D14" s="178">
        <f>C14/C16</f>
        <v>7.7519379844961239E-3</v>
      </c>
      <c r="E14" s="178">
        <f>D14</f>
        <v>7.7519379844961239E-3</v>
      </c>
      <c r="F14" s="179"/>
      <c r="G14" s="59"/>
      <c r="I14" s="177" t="s">
        <v>63</v>
      </c>
      <c r="J14" s="169">
        <f>COUNTIF('1. All Data'!M3:M133,"deferred")</f>
        <v>1</v>
      </c>
      <c r="K14" s="178">
        <f>J14/J16</f>
        <v>7.7519379844961239E-3</v>
      </c>
      <c r="L14" s="178">
        <f>K14</f>
        <v>7.7519379844961239E-3</v>
      </c>
      <c r="M14" s="179"/>
      <c r="N14" s="59"/>
      <c r="P14" s="177" t="s">
        <v>63</v>
      </c>
      <c r="Q14" s="169">
        <f>COUNTIF('1. All Data'!R3:R115,"deferred")</f>
        <v>2</v>
      </c>
      <c r="R14" s="178">
        <f>Q14/Q16</f>
        <v>1.5503875968992248E-2</v>
      </c>
      <c r="S14" s="178">
        <f>R14</f>
        <v>1.5503875968992248E-2</v>
      </c>
      <c r="T14" s="179"/>
      <c r="U14" s="59"/>
      <c r="W14" s="177" t="s">
        <v>63</v>
      </c>
      <c r="X14" s="169">
        <f>COUNTIF('1. All Data'!V3:V131,"deferred")</f>
        <v>4</v>
      </c>
      <c r="Y14" s="170">
        <f t="shared" si="0"/>
        <v>3.1007751937984496E-2</v>
      </c>
      <c r="Z14" s="175">
        <f>Y14</f>
        <v>3.1007751937984496E-2</v>
      </c>
      <c r="AA14" s="179"/>
      <c r="AB14" s="59"/>
    </row>
    <row r="15" spans="2:31" ht="15.75" customHeight="1">
      <c r="B15" s="177" t="s">
        <v>64</v>
      </c>
      <c r="C15" s="169">
        <f>COUNTIF('1. All Data'!H3:H131,"deleted")</f>
        <v>0</v>
      </c>
      <c r="D15" s="178">
        <f>C15/C16</f>
        <v>0</v>
      </c>
      <c r="E15" s="178">
        <f>D15</f>
        <v>0</v>
      </c>
      <c r="F15" s="179"/>
      <c r="G15" s="3"/>
      <c r="I15" s="177" t="s">
        <v>64</v>
      </c>
      <c r="J15" s="169">
        <f>COUNTIF('1. All Data'!M3:M133,"deleted")</f>
        <v>0</v>
      </c>
      <c r="K15" s="178">
        <f>J15/J16</f>
        <v>0</v>
      </c>
      <c r="L15" s="178">
        <f>K15</f>
        <v>0</v>
      </c>
      <c r="M15" s="179"/>
      <c r="P15" s="177" t="s">
        <v>64</v>
      </c>
      <c r="Q15" s="169">
        <f>COUNTIF('1. All Data'!R3:R115,"deleted")</f>
        <v>0</v>
      </c>
      <c r="R15" s="178">
        <f>Q15/Q16</f>
        <v>0</v>
      </c>
      <c r="S15" s="178">
        <f>R15</f>
        <v>0</v>
      </c>
      <c r="T15" s="179"/>
      <c r="U15" s="3"/>
      <c r="W15" s="177" t="s">
        <v>64</v>
      </c>
      <c r="X15" s="169">
        <f>COUNTIF('1. All Data'!V3:V131,"deleted")</f>
        <v>3</v>
      </c>
      <c r="Y15" s="170">
        <f t="shared" si="0"/>
        <v>2.3255813953488372E-2</v>
      </c>
      <c r="Z15" s="175">
        <f t="shared" ref="Z15" si="2">Y15</f>
        <v>2.3255813953488372E-2</v>
      </c>
      <c r="AA15" s="179"/>
      <c r="AB15" s="3"/>
      <c r="AE15" s="3"/>
    </row>
    <row r="16" spans="2:31" ht="15.75" customHeight="1">
      <c r="B16" s="180" t="s">
        <v>91</v>
      </c>
      <c r="C16" s="181">
        <f>SUM(C5:C15)</f>
        <v>129</v>
      </c>
      <c r="D16" s="179"/>
      <c r="E16" s="179"/>
      <c r="F16" s="59"/>
      <c r="G16" s="59"/>
      <c r="I16" s="180" t="s">
        <v>91</v>
      </c>
      <c r="J16" s="181">
        <f>SUM(J5:J15)</f>
        <v>129</v>
      </c>
      <c r="K16" s="179"/>
      <c r="L16" s="179"/>
      <c r="M16" s="59"/>
      <c r="N16" s="59"/>
      <c r="P16" s="180" t="s">
        <v>91</v>
      </c>
      <c r="Q16" s="181">
        <f>SUM(Q5:Q15)</f>
        <v>129</v>
      </c>
      <c r="R16" s="179"/>
      <c r="S16" s="179"/>
      <c r="T16" s="59"/>
      <c r="U16" s="59"/>
      <c r="W16" s="180" t="s">
        <v>91</v>
      </c>
      <c r="X16" s="181">
        <f>SUM(X5:X15)</f>
        <v>129</v>
      </c>
      <c r="Y16" s="179"/>
      <c r="Z16" s="179"/>
      <c r="AA16" s="59"/>
      <c r="AB16" s="59"/>
    </row>
    <row r="17" spans="2:28" ht="15.75" customHeight="1">
      <c r="B17" s="180" t="s">
        <v>92</v>
      </c>
      <c r="C17" s="181">
        <f>C16-C15-C14-C13-C12</f>
        <v>91</v>
      </c>
      <c r="D17" s="59"/>
      <c r="E17" s="59"/>
      <c r="F17" s="59"/>
      <c r="G17" s="59"/>
      <c r="I17" s="180" t="s">
        <v>92</v>
      </c>
      <c r="J17" s="181">
        <f>J16-J15-J14-J13-J12</f>
        <v>107</v>
      </c>
      <c r="K17" s="59"/>
      <c r="L17" s="59"/>
      <c r="M17" s="59"/>
      <c r="N17" s="59"/>
      <c r="P17" s="180" t="s">
        <v>92</v>
      </c>
      <c r="Q17" s="181">
        <f>Q16-Q15-Q14-Q13-Q12</f>
        <v>122</v>
      </c>
      <c r="R17" s="59"/>
      <c r="S17" s="59"/>
      <c r="T17" s="59"/>
      <c r="U17" s="59"/>
      <c r="W17" s="180" t="s">
        <v>92</v>
      </c>
      <c r="X17" s="181">
        <f>X16-X15-X14-X13-X12</f>
        <v>122</v>
      </c>
      <c r="Y17" s="59"/>
      <c r="Z17" s="59"/>
      <c r="AA17" s="59"/>
      <c r="AB17" s="59"/>
    </row>
    <row r="18" spans="2:28" ht="15.75" customHeight="1">
      <c r="W18" s="182"/>
      <c r="AA18" s="2"/>
    </row>
    <row r="19" spans="2:28" ht="15.75" customHeight="1">
      <c r="AA19" s="2"/>
    </row>
    <row r="20" spans="2:28" ht="15" customHeight="1">
      <c r="AA20" s="2"/>
    </row>
    <row r="21" spans="2:28" ht="19.5" customHeight="1">
      <c r="B21" s="184" t="s">
        <v>240</v>
      </c>
      <c r="C21" s="185"/>
      <c r="D21" s="185"/>
      <c r="E21" s="185"/>
      <c r="F21" s="161"/>
      <c r="G21" s="186"/>
      <c r="I21" s="184" t="s">
        <v>240</v>
      </c>
      <c r="J21" s="185"/>
      <c r="K21" s="185"/>
      <c r="L21" s="185"/>
      <c r="M21" s="161"/>
      <c r="N21" s="186"/>
      <c r="P21" s="184" t="s">
        <v>240</v>
      </c>
      <c r="Q21" s="185"/>
      <c r="R21" s="185"/>
      <c r="S21" s="185"/>
      <c r="T21" s="161"/>
      <c r="U21" s="186"/>
      <c r="W21" s="187" t="s">
        <v>135</v>
      </c>
      <c r="X21" s="164"/>
      <c r="Y21" s="164"/>
      <c r="Z21" s="164"/>
      <c r="AA21" s="164"/>
      <c r="AB21" s="165"/>
    </row>
    <row r="22" spans="2:28" ht="42" customHeight="1">
      <c r="B22" s="166" t="s">
        <v>82</v>
      </c>
      <c r="C22" s="166" t="s">
        <v>83</v>
      </c>
      <c r="D22" s="166" t="s">
        <v>84</v>
      </c>
      <c r="E22" s="166" t="s">
        <v>85</v>
      </c>
      <c r="F22" s="166" t="s">
        <v>86</v>
      </c>
      <c r="G22" s="166" t="s">
        <v>87</v>
      </c>
      <c r="I22" s="166" t="s">
        <v>82</v>
      </c>
      <c r="J22" s="166" t="s">
        <v>83</v>
      </c>
      <c r="K22" s="166" t="s">
        <v>84</v>
      </c>
      <c r="L22" s="166" t="s">
        <v>85</v>
      </c>
      <c r="M22" s="166" t="s">
        <v>86</v>
      </c>
      <c r="N22" s="166" t="s">
        <v>87</v>
      </c>
      <c r="P22" s="166" t="s">
        <v>82</v>
      </c>
      <c r="Q22" s="166" t="s">
        <v>83</v>
      </c>
      <c r="R22" s="166" t="s">
        <v>84</v>
      </c>
      <c r="S22" s="166" t="s">
        <v>85</v>
      </c>
      <c r="T22" s="166" t="s">
        <v>86</v>
      </c>
      <c r="U22" s="166" t="s">
        <v>87</v>
      </c>
      <c r="W22" s="166" t="s">
        <v>82</v>
      </c>
      <c r="X22" s="166" t="s">
        <v>83</v>
      </c>
      <c r="Y22" s="166" t="s">
        <v>84</v>
      </c>
      <c r="Z22" s="166" t="s">
        <v>85</v>
      </c>
      <c r="AA22" s="166" t="s">
        <v>86</v>
      </c>
      <c r="AB22" s="166" t="s">
        <v>87</v>
      </c>
    </row>
    <row r="23" spans="2:28" ht="21.75" customHeight="1">
      <c r="B23" s="232" t="s">
        <v>88</v>
      </c>
      <c r="C23" s="169">
        <f>COUNTIFS('1. All Data'!$AA$3:$AA$131,"Value for Money",'1. All Data'!$H$3:$H$131,"Fully Achieved")</f>
        <v>10</v>
      </c>
      <c r="D23" s="170">
        <f>C23/C34</f>
        <v>0.12987012987012986</v>
      </c>
      <c r="E23" s="363">
        <f>D23+D24</f>
        <v>0.74025974025974017</v>
      </c>
      <c r="F23" s="170">
        <f>C23/C35</f>
        <v>0.16949152542372881</v>
      </c>
      <c r="G23" s="379">
        <f>F23+F24</f>
        <v>0.96610169491525422</v>
      </c>
      <c r="I23" s="232" t="s">
        <v>88</v>
      </c>
      <c r="J23" s="169">
        <f>COUNTIFS('1. All Data'!$AA$3:$AA$131,"Value for Money",'1. All Data'!$M$3:$M$131,"Fully Achieved")</f>
        <v>20</v>
      </c>
      <c r="K23" s="170">
        <f>J23/J34</f>
        <v>0.25974025974025972</v>
      </c>
      <c r="L23" s="363">
        <f>K23+K24</f>
        <v>0.80519480519480513</v>
      </c>
      <c r="M23" s="170">
        <f>J23/J35</f>
        <v>0.30303030303030304</v>
      </c>
      <c r="N23" s="378">
        <f>M23+M24</f>
        <v>0.93939393939393945</v>
      </c>
      <c r="P23" s="232" t="s">
        <v>88</v>
      </c>
      <c r="Q23" s="169">
        <f>COUNTIFS('1. All Data'!$AA$3:$AA$131,"Value for Money",'1. All Data'!$R$3:$R$131,"Fully Achieved")</f>
        <v>34</v>
      </c>
      <c r="R23" s="170">
        <f>Q23/Q34</f>
        <v>0.44155844155844154</v>
      </c>
      <c r="S23" s="363">
        <f>R23+R24</f>
        <v>0.89610389610389607</v>
      </c>
      <c r="T23" s="170">
        <f>Q23/Q35</f>
        <v>0.45333333333333331</v>
      </c>
      <c r="U23" s="378">
        <f>T23+T24</f>
        <v>0.91999999999999993</v>
      </c>
      <c r="W23" s="232" t="s">
        <v>88</v>
      </c>
      <c r="X23" s="169">
        <f>COUNTIFS('1. All Data'!$AA$3:$AA$131,"Value for Money",'1. All Data'!$V$3:$V$131,"Fully Achieved")</f>
        <v>65</v>
      </c>
      <c r="Y23" s="170">
        <f>X23/X34</f>
        <v>0.8441558441558441</v>
      </c>
      <c r="Z23" s="363">
        <f>Y23+Y24</f>
        <v>0.89610389610389607</v>
      </c>
      <c r="AA23" s="170">
        <f>X23/X35</f>
        <v>0.8783783783783784</v>
      </c>
      <c r="AB23" s="378">
        <f>AA23+AA24</f>
        <v>0.93243243243243246</v>
      </c>
    </row>
    <row r="24" spans="2:28" ht="18.75" customHeight="1">
      <c r="B24" s="232" t="s">
        <v>65</v>
      </c>
      <c r="C24" s="169">
        <f>COUNTIFS('1. All Data'!$AA$3:$AA$131,"Value for Money",'1. All Data'!$H$3:$H$131,"On Track to be achieved")</f>
        <v>47</v>
      </c>
      <c r="D24" s="170">
        <f>C24/C34</f>
        <v>0.61038961038961037</v>
      </c>
      <c r="E24" s="363"/>
      <c r="F24" s="170">
        <f>C24/C35</f>
        <v>0.79661016949152541</v>
      </c>
      <c r="G24" s="380"/>
      <c r="I24" s="232" t="s">
        <v>65</v>
      </c>
      <c r="J24" s="169">
        <f>COUNTIFS('1. All Data'!$AA$3:$AA$131,"Value for Money",'1. All Data'!$M$3:$M$131,"On Track to be achieved")</f>
        <v>42</v>
      </c>
      <c r="K24" s="170">
        <f>J24/J34</f>
        <v>0.54545454545454541</v>
      </c>
      <c r="L24" s="363"/>
      <c r="M24" s="170">
        <f>J24/J35</f>
        <v>0.63636363636363635</v>
      </c>
      <c r="N24" s="378"/>
      <c r="P24" s="232" t="s">
        <v>65</v>
      </c>
      <c r="Q24" s="169">
        <f>COUNTIFS('1. All Data'!$AA$3:$AA$131,"Value for Money",'1. All Data'!$R$3:$R$131,"On Track to be achieved")</f>
        <v>35</v>
      </c>
      <c r="R24" s="170">
        <f>Q24/Q34</f>
        <v>0.45454545454545453</v>
      </c>
      <c r="S24" s="363"/>
      <c r="T24" s="170">
        <f>Q24/Q35</f>
        <v>0.46666666666666667</v>
      </c>
      <c r="U24" s="378"/>
      <c r="W24" s="232" t="s">
        <v>57</v>
      </c>
      <c r="X24" s="169">
        <f>COUNTIFS('1. All Data'!$AA$3:$AA$131,"Value for Money",'1. All Data'!$V$3:$V$131,"Numerical Outturn Within 5% Tolerance")</f>
        <v>4</v>
      </c>
      <c r="Y24" s="170">
        <f>X24/X34</f>
        <v>5.1948051948051951E-2</v>
      </c>
      <c r="Z24" s="363"/>
      <c r="AA24" s="170">
        <f t="shared" ref="AA24:AA29" si="3">X24/$X$35</f>
        <v>5.4054054054054057E-2</v>
      </c>
      <c r="AB24" s="378"/>
    </row>
    <row r="25" spans="2:28" ht="21" customHeight="1">
      <c r="B25" s="366" t="s">
        <v>66</v>
      </c>
      <c r="C25" s="369">
        <f>COUNTIFS('1. All Data'!$AA$3:$AA$131,"Value for Money",'1. All Data'!$H$3:$H$131,"In Danger of Falling Behind Target")</f>
        <v>2</v>
      </c>
      <c r="D25" s="372">
        <f>C25/C34</f>
        <v>2.5974025974025976E-2</v>
      </c>
      <c r="E25" s="372">
        <f>D25</f>
        <v>2.5974025974025976E-2</v>
      </c>
      <c r="F25" s="372">
        <f>C25/C35</f>
        <v>3.3898305084745763E-2</v>
      </c>
      <c r="G25" s="375">
        <f>F25</f>
        <v>3.3898305084745763E-2</v>
      </c>
      <c r="I25" s="366" t="s">
        <v>66</v>
      </c>
      <c r="J25" s="369">
        <f>COUNTIFS('1. All Data'!$AA$3:$AA$131,"Value for Money",'1. All Data'!$M$3:$M$131,"In Danger of Falling Behind Target")</f>
        <v>3</v>
      </c>
      <c r="K25" s="372">
        <f>J25/J34</f>
        <v>3.896103896103896E-2</v>
      </c>
      <c r="L25" s="372">
        <f>K25</f>
        <v>3.896103896103896E-2</v>
      </c>
      <c r="M25" s="372">
        <f>J25/J35</f>
        <v>4.5454545454545456E-2</v>
      </c>
      <c r="N25" s="375">
        <f>M25</f>
        <v>4.5454545454545456E-2</v>
      </c>
      <c r="P25" s="366" t="s">
        <v>66</v>
      </c>
      <c r="Q25" s="369">
        <f>COUNTIFS('1. All Data'!$AA$3:$AA$131,"Value for Money",'1. All Data'!$R$3:$R$131,"In Danger of Falling Behind Target")</f>
        <v>0</v>
      </c>
      <c r="R25" s="372">
        <f>Q25/Q34</f>
        <v>0</v>
      </c>
      <c r="S25" s="372">
        <f>R25</f>
        <v>0</v>
      </c>
      <c r="T25" s="372">
        <f>Q25/Q35</f>
        <v>0</v>
      </c>
      <c r="U25" s="375">
        <f>T25</f>
        <v>0</v>
      </c>
      <c r="W25" s="171" t="s">
        <v>58</v>
      </c>
      <c r="X25" s="172">
        <f>COUNTIFS('1. All Data'!$AA$3:$AA$131,"Value for Money",'1. All Data'!$V$3:$V$131,"Numerical Outturn Within 10% Tolerance")</f>
        <v>0</v>
      </c>
      <c r="Y25" s="170">
        <f>X25/$X$34</f>
        <v>0</v>
      </c>
      <c r="Z25" s="363">
        <f>SUM(Y25:Y27)</f>
        <v>2.5974025974025976E-2</v>
      </c>
      <c r="AA25" s="170">
        <f t="shared" si="3"/>
        <v>0</v>
      </c>
      <c r="AB25" s="364">
        <f>SUM(AA25:AA27)</f>
        <v>2.7027027027027029E-2</v>
      </c>
    </row>
    <row r="26" spans="2:28" ht="20.25" customHeight="1">
      <c r="B26" s="367"/>
      <c r="C26" s="370"/>
      <c r="D26" s="373"/>
      <c r="E26" s="373"/>
      <c r="F26" s="373"/>
      <c r="G26" s="376"/>
      <c r="I26" s="367"/>
      <c r="J26" s="370"/>
      <c r="K26" s="373"/>
      <c r="L26" s="373"/>
      <c r="M26" s="373"/>
      <c r="N26" s="376"/>
      <c r="P26" s="367"/>
      <c r="Q26" s="370"/>
      <c r="R26" s="373"/>
      <c r="S26" s="373"/>
      <c r="T26" s="373"/>
      <c r="U26" s="376"/>
      <c r="W26" s="171" t="s">
        <v>59</v>
      </c>
      <c r="X26" s="172">
        <f>COUNTIFS('1. All Data'!$AA$3:$AA$131,"Value for Money",'1. All Data'!$V$3:$V$131,"Target Partially Met")</f>
        <v>1</v>
      </c>
      <c r="Y26" s="170">
        <f>X26/$X$34</f>
        <v>1.2987012987012988E-2</v>
      </c>
      <c r="Z26" s="363"/>
      <c r="AA26" s="170">
        <f t="shared" si="3"/>
        <v>1.3513513513513514E-2</v>
      </c>
      <c r="AB26" s="364"/>
    </row>
    <row r="27" spans="2:28" ht="18.75" customHeight="1">
      <c r="B27" s="368"/>
      <c r="C27" s="371"/>
      <c r="D27" s="374"/>
      <c r="E27" s="374"/>
      <c r="F27" s="374"/>
      <c r="G27" s="377"/>
      <c r="I27" s="368"/>
      <c r="J27" s="371"/>
      <c r="K27" s="374"/>
      <c r="L27" s="374"/>
      <c r="M27" s="374"/>
      <c r="N27" s="377"/>
      <c r="P27" s="368"/>
      <c r="Q27" s="371"/>
      <c r="R27" s="374"/>
      <c r="S27" s="374"/>
      <c r="T27" s="374"/>
      <c r="U27" s="377"/>
      <c r="W27" s="171" t="s">
        <v>62</v>
      </c>
      <c r="X27" s="172">
        <f>COUNTIFS('1. All Data'!$AA$3:$AA$131,"Value for Money",'1. All Data'!$V$3:$V$131,"Completion Date Within Reasonable Tolerance")</f>
        <v>1</v>
      </c>
      <c r="Y27" s="170">
        <f>X27/$X$34</f>
        <v>1.2987012987012988E-2</v>
      </c>
      <c r="Z27" s="363"/>
      <c r="AA27" s="170">
        <f t="shared" si="3"/>
        <v>1.3513513513513514E-2</v>
      </c>
      <c r="AB27" s="364"/>
    </row>
    <row r="28" spans="2:28" ht="20.25" customHeight="1">
      <c r="B28" s="173" t="s">
        <v>67</v>
      </c>
      <c r="C28" s="169">
        <f>COUNTIFS('1. All Data'!$AA$3:$AA$131,"Value for Money",'1. All Data'!$H$3:$H$131,"Completed Behind Schedule")</f>
        <v>0</v>
      </c>
      <c r="D28" s="170">
        <f>C28/C34</f>
        <v>0</v>
      </c>
      <c r="E28" s="363">
        <f>D28+D29</f>
        <v>0</v>
      </c>
      <c r="F28" s="170">
        <f>C28/C35</f>
        <v>0</v>
      </c>
      <c r="G28" s="365">
        <f>F28+F29</f>
        <v>0</v>
      </c>
      <c r="I28" s="173" t="s">
        <v>67</v>
      </c>
      <c r="J28" s="169">
        <f>COUNTIFS('1. All Data'!$AA$3:$AA$131,"Value for Money",'1. All Data'!$M$3:$M$131,"Completed Behind Schedule")</f>
        <v>1</v>
      </c>
      <c r="K28" s="170">
        <f>J28/J34</f>
        <v>1.2987012987012988E-2</v>
      </c>
      <c r="L28" s="363">
        <f>K28+K29</f>
        <v>1.2987012987012988E-2</v>
      </c>
      <c r="M28" s="170">
        <f>J28/J35</f>
        <v>1.5151515151515152E-2</v>
      </c>
      <c r="N28" s="365">
        <f>M28+M29</f>
        <v>1.5151515151515152E-2</v>
      </c>
      <c r="P28" s="173" t="s">
        <v>67</v>
      </c>
      <c r="Q28" s="169">
        <f>COUNTIFS('1. All Data'!$AA$3:$AA$131,"Value for Money",'1. All Data'!$R$3:$R$131,"Completed Behind Schedule")</f>
        <v>1</v>
      </c>
      <c r="R28" s="170">
        <f>Q28/Q34</f>
        <v>1.2987012987012988E-2</v>
      </c>
      <c r="S28" s="363">
        <f>R28+R29</f>
        <v>7.792207792207792E-2</v>
      </c>
      <c r="T28" s="170">
        <f>Q28/Q35</f>
        <v>1.3333333333333334E-2</v>
      </c>
      <c r="U28" s="365">
        <f>T28+T29</f>
        <v>0.08</v>
      </c>
      <c r="W28" s="173" t="s">
        <v>61</v>
      </c>
      <c r="X28" s="169">
        <f>COUNTIFS('1. All Data'!$AA$3:$AA$131,"Value for Money",'1. All Data'!$V$3:$V$131,"Completed Significantly After Target Deadline")</f>
        <v>1</v>
      </c>
      <c r="Y28" s="170">
        <f>X28/$X$34</f>
        <v>1.2987012987012988E-2</v>
      </c>
      <c r="Z28" s="363">
        <f>SUM(Y28:Y29)</f>
        <v>3.896103896103896E-2</v>
      </c>
      <c r="AA28" s="170">
        <f t="shared" si="3"/>
        <v>1.3513513513513514E-2</v>
      </c>
      <c r="AB28" s="365">
        <f>AA28+AA29</f>
        <v>4.0540540540540543E-2</v>
      </c>
    </row>
    <row r="29" spans="2:28" ht="20.25" customHeight="1">
      <c r="B29" s="173" t="s">
        <v>60</v>
      </c>
      <c r="C29" s="169">
        <f>COUNTIFS('1. All Data'!$AA$3:$AA$131,"Value for Money",'1. All Data'!$H$3:$H$131,"Off Target")</f>
        <v>0</v>
      </c>
      <c r="D29" s="170">
        <f>C29/C34</f>
        <v>0</v>
      </c>
      <c r="E29" s="363"/>
      <c r="F29" s="170">
        <f>C29/C35</f>
        <v>0</v>
      </c>
      <c r="G29" s="365"/>
      <c r="I29" s="173" t="s">
        <v>60</v>
      </c>
      <c r="J29" s="169">
        <f>COUNTIFS('1. All Data'!$AA$3:$AA$131,"Value for Money",'1. All Data'!$M$3:$M$131,"Off Target")</f>
        <v>0</v>
      </c>
      <c r="K29" s="170">
        <f>J29/J34</f>
        <v>0</v>
      </c>
      <c r="L29" s="363"/>
      <c r="M29" s="170">
        <f>J29/J35</f>
        <v>0</v>
      </c>
      <c r="N29" s="365"/>
      <c r="P29" s="173" t="s">
        <v>60</v>
      </c>
      <c r="Q29" s="169">
        <f>COUNTIFS('1. All Data'!$AA$3:$AA$131,"Value for Money",'1. All Data'!$R$3:$R$131,"Off Target")</f>
        <v>5</v>
      </c>
      <c r="R29" s="170">
        <f>Q29/Q34</f>
        <v>6.4935064935064929E-2</v>
      </c>
      <c r="S29" s="363"/>
      <c r="T29" s="170">
        <f>Q29/Q35</f>
        <v>6.6666666666666666E-2</v>
      </c>
      <c r="U29" s="365"/>
      <c r="W29" s="173" t="s">
        <v>60</v>
      </c>
      <c r="X29" s="169">
        <f>COUNTIFS('1. All Data'!$AA$3:$AA$131,"Value for Money",'1. All Data'!$V$3:$V$131,"Off Target")</f>
        <v>2</v>
      </c>
      <c r="Y29" s="170">
        <f>X29/$X$34</f>
        <v>2.5974025974025976E-2</v>
      </c>
      <c r="Z29" s="363"/>
      <c r="AA29" s="170">
        <f t="shared" si="3"/>
        <v>2.7027027027027029E-2</v>
      </c>
      <c r="AB29" s="365"/>
    </row>
    <row r="30" spans="2:28" ht="15" customHeight="1">
      <c r="B30" s="174" t="s">
        <v>89</v>
      </c>
      <c r="C30" s="169">
        <f>COUNTIFS('1. All Data'!$AA$3:$AA$131,"Value for Money",'1. All Data'!$H$3:$H$131,"Not yet due")</f>
        <v>18</v>
      </c>
      <c r="D30" s="175">
        <f>C30/C34</f>
        <v>0.23376623376623376</v>
      </c>
      <c r="E30" s="175">
        <f>D30</f>
        <v>0.23376623376623376</v>
      </c>
      <c r="F30" s="176"/>
      <c r="G30" s="59"/>
      <c r="I30" s="174" t="s">
        <v>89</v>
      </c>
      <c r="J30" s="169">
        <f>COUNTIFS('1. All Data'!$AA$3:$AA$131,"Value for Money",'1. All Data'!$M$3:$M$131,"Not yet due")</f>
        <v>11</v>
      </c>
      <c r="K30" s="175">
        <f>J30/J34</f>
        <v>0.14285714285714285</v>
      </c>
      <c r="L30" s="175">
        <f>K30</f>
        <v>0.14285714285714285</v>
      </c>
      <c r="M30" s="176"/>
      <c r="N30" s="59"/>
      <c r="P30" s="174" t="s">
        <v>89</v>
      </c>
      <c r="Q30" s="169">
        <f>COUNTIFS('1. All Data'!$AA$3:$AA$131,"Value for Money",'1. All Data'!$R$3:$R$131,"Not yet due")</f>
        <v>1</v>
      </c>
      <c r="R30" s="175">
        <f>Q30/Q34</f>
        <v>1.2987012987012988E-2</v>
      </c>
      <c r="S30" s="175">
        <f>R30</f>
        <v>1.2987012987012988E-2</v>
      </c>
      <c r="T30" s="176"/>
      <c r="U30" s="59"/>
      <c r="W30" s="174" t="s">
        <v>89</v>
      </c>
      <c r="X30" s="169">
        <f>COUNTIFS('1. All Data'!$AA$3:$AA$131,"Value for Money",'1. All Data'!$V$3:$V$131,"Not yet due")</f>
        <v>0</v>
      </c>
      <c r="Y30" s="170">
        <f t="shared" ref="Y30:Y33" si="4">X30/$X$34</f>
        <v>0</v>
      </c>
      <c r="Z30" s="170">
        <f>Y30</f>
        <v>0</v>
      </c>
      <c r="AA30" s="176"/>
      <c r="AB30" s="59"/>
    </row>
    <row r="31" spans="2:28" ht="15" customHeight="1">
      <c r="B31" s="174" t="s">
        <v>55</v>
      </c>
      <c r="C31" s="169">
        <f>COUNTIFS('1. All Data'!$AA$3:$AA$131,"Value for Money",'1. All Data'!$H$3:$H$131,"update not provided")</f>
        <v>0</v>
      </c>
      <c r="D31" s="175">
        <f>C31/C34</f>
        <v>0</v>
      </c>
      <c r="E31" s="175">
        <f>D31</f>
        <v>0</v>
      </c>
      <c r="F31" s="176"/>
      <c r="G31" s="2"/>
      <c r="I31" s="174" t="s">
        <v>55</v>
      </c>
      <c r="J31" s="169">
        <f>COUNTIFS('1. All Data'!$AA$3:$AA$131,"Value for Money",'1. All Data'!$M$3:$M$131,"update not provided")</f>
        <v>0</v>
      </c>
      <c r="K31" s="175">
        <f>J31/J34</f>
        <v>0</v>
      </c>
      <c r="L31" s="175">
        <f>K31</f>
        <v>0</v>
      </c>
      <c r="M31" s="176"/>
      <c r="N31" s="2"/>
      <c r="P31" s="174" t="s">
        <v>55</v>
      </c>
      <c r="Q31" s="169">
        <f>COUNTIFS('1. All Data'!$AA$3:$AA$131,"Value for Money",'1. All Data'!$R$3:$R$131,"update not provided")</f>
        <v>0</v>
      </c>
      <c r="R31" s="175">
        <f>Q31/Q34</f>
        <v>0</v>
      </c>
      <c r="S31" s="175">
        <f>R31</f>
        <v>0</v>
      </c>
      <c r="T31" s="176"/>
      <c r="U31" s="2"/>
      <c r="W31" s="174" t="s">
        <v>55</v>
      </c>
      <c r="X31" s="169">
        <f>COUNTIFS('1. All Data'!$AA$3:$AA$131,"Value for Money",'1. All Data'!$V$3:$V$131,"update not provided")</f>
        <v>0</v>
      </c>
      <c r="Y31" s="170">
        <f t="shared" si="4"/>
        <v>0</v>
      </c>
      <c r="Z31" s="170">
        <f t="shared" ref="Z31:Z33" si="5">Y31</f>
        <v>0</v>
      </c>
      <c r="AA31" s="176"/>
      <c r="AB31" s="2"/>
    </row>
    <row r="32" spans="2:28" ht="15.75" customHeight="1">
      <c r="B32" s="177" t="s">
        <v>63</v>
      </c>
      <c r="C32" s="169">
        <f>COUNTIFS('1. All Data'!$AA$3:$AA$131,"Value for Money",'1. All Data'!$H$3:$H$131,"Deferred")</f>
        <v>0</v>
      </c>
      <c r="D32" s="178">
        <f>C32/C34</f>
        <v>0</v>
      </c>
      <c r="E32" s="178">
        <f>D32</f>
        <v>0</v>
      </c>
      <c r="F32" s="179"/>
      <c r="G32" s="59"/>
      <c r="I32" s="177" t="s">
        <v>63</v>
      </c>
      <c r="J32" s="169">
        <f>COUNTIFS('1. All Data'!$AA$3:$AA$131,"Value for Money",'1. All Data'!$M$3:$M$131,"Deferred")</f>
        <v>0</v>
      </c>
      <c r="K32" s="178">
        <f>J32/J34</f>
        <v>0</v>
      </c>
      <c r="L32" s="178">
        <f>K32</f>
        <v>0</v>
      </c>
      <c r="M32" s="179"/>
      <c r="N32" s="59"/>
      <c r="P32" s="177" t="s">
        <v>63</v>
      </c>
      <c r="Q32" s="169">
        <f>COUNTIFS('1. All Data'!$AA$3:$AA$131,"Value for Money",'1. All Data'!$R$3:$R$131,"Deferred")</f>
        <v>1</v>
      </c>
      <c r="R32" s="178">
        <f>Q32/Q34</f>
        <v>1.2987012987012988E-2</v>
      </c>
      <c r="S32" s="178">
        <f>R32</f>
        <v>1.2987012987012988E-2</v>
      </c>
      <c r="T32" s="179"/>
      <c r="U32" s="59"/>
      <c r="W32" s="177" t="s">
        <v>63</v>
      </c>
      <c r="X32" s="169">
        <f>COUNTIFS('1. All Data'!$AA$3:$AA$131,"Value for Money",'1. All Data'!$V$3:$V$131,"Deferred")</f>
        <v>1</v>
      </c>
      <c r="Y32" s="170">
        <f t="shared" si="4"/>
        <v>1.2987012987012988E-2</v>
      </c>
      <c r="Z32" s="170">
        <f t="shared" si="5"/>
        <v>1.2987012987012988E-2</v>
      </c>
      <c r="AA32" s="179"/>
      <c r="AB32" s="59"/>
    </row>
    <row r="33" spans="2:30" ht="15.75" customHeight="1">
      <c r="B33" s="177" t="s">
        <v>64</v>
      </c>
      <c r="C33" s="169">
        <f>COUNTIFS('1. All Data'!$AA$3:$AA$131,"Value for Money",'1. All Data'!$H$3:$H$131,"Deleted")</f>
        <v>0</v>
      </c>
      <c r="D33" s="178">
        <f>C33/C34</f>
        <v>0</v>
      </c>
      <c r="E33" s="178">
        <f>D33</f>
        <v>0</v>
      </c>
      <c r="F33" s="179"/>
      <c r="G33" s="3"/>
      <c r="I33" s="177" t="s">
        <v>64</v>
      </c>
      <c r="J33" s="169">
        <f>COUNTIFS('1. All Data'!$AA$3:$AA$131,"Value for Money",'1. All Data'!$M$3:$M$131,"Deleted")</f>
        <v>0</v>
      </c>
      <c r="K33" s="178">
        <f>J33/J34</f>
        <v>0</v>
      </c>
      <c r="L33" s="178">
        <f>K33</f>
        <v>0</v>
      </c>
      <c r="M33" s="179"/>
      <c r="N33" s="3"/>
      <c r="P33" s="177" t="s">
        <v>64</v>
      </c>
      <c r="Q33" s="169">
        <f>COUNTIFS('1. All Data'!$AA$3:$AA$131,"Value for Money",'1. All Data'!$R$3:$R$131,"Deleted")</f>
        <v>0</v>
      </c>
      <c r="R33" s="178">
        <f>Q33/Q34</f>
        <v>0</v>
      </c>
      <c r="S33" s="178">
        <f>R33</f>
        <v>0</v>
      </c>
      <c r="T33" s="179"/>
      <c r="U33" s="3"/>
      <c r="W33" s="177" t="s">
        <v>64</v>
      </c>
      <c r="X33" s="169">
        <f>COUNTIFS('1. All Data'!$AA$3:$AA$131,"Value for Money",'1. All Data'!$V$3:$V$131,"Deleted")</f>
        <v>2</v>
      </c>
      <c r="Y33" s="170">
        <f t="shared" si="4"/>
        <v>2.5974025974025976E-2</v>
      </c>
      <c r="Z33" s="170">
        <f t="shared" si="5"/>
        <v>2.5974025974025976E-2</v>
      </c>
      <c r="AA33" s="179"/>
      <c r="AD33" s="3"/>
    </row>
    <row r="34" spans="2:30" ht="15.75" customHeight="1">
      <c r="B34" s="180" t="s">
        <v>91</v>
      </c>
      <c r="C34" s="181">
        <f>SUM(C23:C33)</f>
        <v>77</v>
      </c>
      <c r="D34" s="179"/>
      <c r="E34" s="179"/>
      <c r="F34" s="59"/>
      <c r="G34" s="59"/>
      <c r="I34" s="180" t="s">
        <v>91</v>
      </c>
      <c r="J34" s="181">
        <f>SUM(J23:J33)</f>
        <v>77</v>
      </c>
      <c r="K34" s="179"/>
      <c r="L34" s="179"/>
      <c r="M34" s="59"/>
      <c r="N34" s="59"/>
      <c r="P34" s="180" t="s">
        <v>91</v>
      </c>
      <c r="Q34" s="181">
        <f>SUM(Q23:Q33)</f>
        <v>77</v>
      </c>
      <c r="R34" s="179"/>
      <c r="S34" s="179"/>
      <c r="T34" s="59"/>
      <c r="U34" s="59"/>
      <c r="W34" s="180" t="s">
        <v>91</v>
      </c>
      <c r="X34" s="181">
        <f>SUM(X23:X33)</f>
        <v>77</v>
      </c>
      <c r="Y34" s="179"/>
      <c r="Z34" s="179"/>
      <c r="AA34" s="59"/>
      <c r="AB34" s="59"/>
    </row>
    <row r="35" spans="2:30" ht="15.75" customHeight="1">
      <c r="B35" s="180" t="s">
        <v>92</v>
      </c>
      <c r="C35" s="181">
        <f>C34-C33-C32-C31-C30</f>
        <v>59</v>
      </c>
      <c r="D35" s="59"/>
      <c r="E35" s="59"/>
      <c r="F35" s="59"/>
      <c r="G35" s="59"/>
      <c r="I35" s="180" t="s">
        <v>92</v>
      </c>
      <c r="J35" s="181">
        <f>J34-J33-J32-J31-J30</f>
        <v>66</v>
      </c>
      <c r="K35" s="59"/>
      <c r="L35" s="59"/>
      <c r="M35" s="59"/>
      <c r="N35" s="59"/>
      <c r="P35" s="180" t="s">
        <v>92</v>
      </c>
      <c r="Q35" s="181">
        <f>Q34-Q33-Q32-Q31-Q30</f>
        <v>75</v>
      </c>
      <c r="R35" s="59"/>
      <c r="S35" s="59"/>
      <c r="T35" s="59"/>
      <c r="U35" s="59"/>
      <c r="W35" s="180" t="s">
        <v>92</v>
      </c>
      <c r="X35" s="181">
        <f>X34-X33-X32-X31-X30</f>
        <v>74</v>
      </c>
      <c r="Y35" s="59"/>
      <c r="Z35" s="59"/>
      <c r="AA35" s="59"/>
      <c r="AB35" s="59"/>
    </row>
    <row r="36" spans="2:30" ht="15.75" customHeight="1">
      <c r="W36" s="188"/>
      <c r="X36" s="167"/>
      <c r="Y36" s="167"/>
      <c r="Z36" s="167"/>
      <c r="AA36" s="59"/>
      <c r="AB36" s="189"/>
    </row>
    <row r="37" spans="2:30" ht="15.75" customHeight="1"/>
    <row r="38" spans="2:30" s="168" customFormat="1" ht="15.75" customHeight="1">
      <c r="B38" s="190"/>
      <c r="C38" s="167"/>
      <c r="D38" s="167"/>
      <c r="E38" s="167"/>
      <c r="F38" s="59"/>
      <c r="G38" s="167"/>
      <c r="H38" s="167"/>
      <c r="I38" s="190"/>
      <c r="J38" s="167"/>
      <c r="K38" s="167"/>
      <c r="L38" s="167"/>
      <c r="M38" s="59"/>
      <c r="N38" s="167"/>
      <c r="O38" s="167"/>
      <c r="P38" s="190"/>
      <c r="Q38" s="167"/>
      <c r="R38" s="167"/>
      <c r="S38" s="167"/>
      <c r="T38" s="59"/>
      <c r="U38" s="167"/>
      <c r="V38" s="167"/>
      <c r="W38" s="167"/>
      <c r="X38" s="167"/>
      <c r="Y38" s="167"/>
      <c r="Z38" s="167"/>
      <c r="AA38" s="167"/>
      <c r="AB38" s="189"/>
    </row>
    <row r="39" spans="2:30" ht="15.75" customHeight="1">
      <c r="B39" s="191" t="s">
        <v>94</v>
      </c>
      <c r="C39" s="192"/>
      <c r="D39" s="192"/>
      <c r="E39" s="192"/>
      <c r="F39" s="193"/>
      <c r="G39" s="194"/>
      <c r="I39" s="191" t="s">
        <v>94</v>
      </c>
      <c r="J39" s="192"/>
      <c r="K39" s="192"/>
      <c r="L39" s="192"/>
      <c r="M39" s="193"/>
      <c r="N39" s="194"/>
      <c r="P39" s="191" t="s">
        <v>94</v>
      </c>
      <c r="Q39" s="192"/>
      <c r="R39" s="192"/>
      <c r="S39" s="192"/>
      <c r="T39" s="193"/>
      <c r="U39" s="194"/>
      <c r="W39" s="191" t="s">
        <v>94</v>
      </c>
      <c r="X39" s="164"/>
      <c r="Y39" s="164"/>
      <c r="Z39" s="164"/>
      <c r="AA39" s="164"/>
      <c r="AB39" s="165"/>
    </row>
    <row r="40" spans="2:30" ht="36" customHeight="1">
      <c r="B40" s="166" t="s">
        <v>82</v>
      </c>
      <c r="C40" s="166" t="s">
        <v>83</v>
      </c>
      <c r="D40" s="166" t="s">
        <v>84</v>
      </c>
      <c r="E40" s="166" t="s">
        <v>85</v>
      </c>
      <c r="F40" s="166" t="s">
        <v>86</v>
      </c>
      <c r="G40" s="166" t="s">
        <v>87</v>
      </c>
      <c r="I40" s="166" t="s">
        <v>82</v>
      </c>
      <c r="J40" s="166" t="s">
        <v>83</v>
      </c>
      <c r="K40" s="166" t="s">
        <v>84</v>
      </c>
      <c r="L40" s="166" t="s">
        <v>85</v>
      </c>
      <c r="M40" s="166" t="s">
        <v>86</v>
      </c>
      <c r="N40" s="166" t="s">
        <v>87</v>
      </c>
      <c r="P40" s="166" t="s">
        <v>82</v>
      </c>
      <c r="Q40" s="166" t="s">
        <v>83</v>
      </c>
      <c r="R40" s="166" t="s">
        <v>84</v>
      </c>
      <c r="S40" s="166" t="s">
        <v>85</v>
      </c>
      <c r="T40" s="166" t="s">
        <v>86</v>
      </c>
      <c r="U40" s="166" t="s">
        <v>87</v>
      </c>
      <c r="W40" s="166" t="s">
        <v>82</v>
      </c>
      <c r="X40" s="166" t="s">
        <v>83</v>
      </c>
      <c r="Y40" s="166" t="s">
        <v>84</v>
      </c>
      <c r="Z40" s="166" t="s">
        <v>85</v>
      </c>
      <c r="AA40" s="166" t="s">
        <v>86</v>
      </c>
      <c r="AB40" s="166" t="s">
        <v>87</v>
      </c>
    </row>
    <row r="41" spans="2:30" ht="18.75" customHeight="1">
      <c r="B41" s="232" t="s">
        <v>88</v>
      </c>
      <c r="C41" s="169">
        <f>COUNTIFS('1. All Data'!$AA$3:$AA$131,"Environment and Health &amp; Wellbeing",'1. All Data'!$H$3:$H$131,"Fully Achieved")</f>
        <v>0</v>
      </c>
      <c r="D41" s="170">
        <f>C41/C52</f>
        <v>0</v>
      </c>
      <c r="E41" s="363">
        <f>D41+D42</f>
        <v>0.77272727272727271</v>
      </c>
      <c r="F41" s="170">
        <f>C41/C53</f>
        <v>0</v>
      </c>
      <c r="G41" s="378">
        <f>F41+F42</f>
        <v>1</v>
      </c>
      <c r="I41" s="232" t="s">
        <v>88</v>
      </c>
      <c r="J41" s="169">
        <f>COUNTIFS('1. All Data'!$AA$3:$AA$131,"Environment and Health &amp; Wellbeing",'1. All Data'!$M$3:$M$131,"Fully Achieved")</f>
        <v>3</v>
      </c>
      <c r="K41" s="170">
        <f>J41/J52</f>
        <v>0.13636363636363635</v>
      </c>
      <c r="L41" s="363">
        <f>K41+K42</f>
        <v>0.86363636363636365</v>
      </c>
      <c r="M41" s="170">
        <f>J41/J53</f>
        <v>0.15789473684210525</v>
      </c>
      <c r="N41" s="378">
        <f>M41+M42</f>
        <v>1</v>
      </c>
      <c r="P41" s="232" t="s">
        <v>88</v>
      </c>
      <c r="Q41" s="169">
        <f>COUNTIFS('1. All Data'!$AA$3:$AA$131,"Environment and Health &amp; Wellbeing",'1. All Data'!$R$3:$R$131,"Fully Achieved")</f>
        <v>8</v>
      </c>
      <c r="R41" s="170">
        <f>Q41/Q52</f>
        <v>0.36363636363636365</v>
      </c>
      <c r="S41" s="363">
        <f>R41+R42</f>
        <v>0.90909090909090906</v>
      </c>
      <c r="T41" s="170">
        <f>Q41/Q53</f>
        <v>0.38095238095238093</v>
      </c>
      <c r="U41" s="378">
        <f>T41+T42</f>
        <v>0.95238095238095233</v>
      </c>
      <c r="W41" s="232" t="s">
        <v>88</v>
      </c>
      <c r="X41" s="169">
        <f>COUNTIFS('1. All Data'!$AA$3:$AA$131,"Environment and Health &amp; Wellbeing",'1. All Data'!$V$3:$V$131,"Fully Achieved")</f>
        <v>18</v>
      </c>
      <c r="Y41" s="170">
        <f>X41/X52</f>
        <v>0.81818181818181823</v>
      </c>
      <c r="Z41" s="363">
        <f>Y41+Y42</f>
        <v>0.81818181818181823</v>
      </c>
      <c r="AA41" s="170">
        <f>X41/X53</f>
        <v>0.9</v>
      </c>
      <c r="AB41" s="378">
        <f>AA41+AA42</f>
        <v>0.9</v>
      </c>
    </row>
    <row r="42" spans="2:30" ht="18.75" customHeight="1">
      <c r="B42" s="232" t="s">
        <v>65</v>
      </c>
      <c r="C42" s="169">
        <f>COUNTIFS('1. All Data'!$AA$3:$AA$131,"Environment and Health &amp; Wellbeing",'1. All Data'!$H$3:$H$131,"On Track to be achieved")</f>
        <v>17</v>
      </c>
      <c r="D42" s="170">
        <f>C42/C52</f>
        <v>0.77272727272727271</v>
      </c>
      <c r="E42" s="363"/>
      <c r="F42" s="170">
        <f>C42/C53</f>
        <v>1</v>
      </c>
      <c r="G42" s="378"/>
      <c r="I42" s="232" t="s">
        <v>65</v>
      </c>
      <c r="J42" s="169">
        <f>COUNTIFS('1. All Data'!$AA$3:$AA$131,"Environment and Health &amp; Wellbeing",'1. All Data'!$M$3:$M$131,"On Track to be achieved")</f>
        <v>16</v>
      </c>
      <c r="K42" s="170">
        <f>J42/J52</f>
        <v>0.72727272727272729</v>
      </c>
      <c r="L42" s="363"/>
      <c r="M42" s="170">
        <f>J42/J53</f>
        <v>0.84210526315789469</v>
      </c>
      <c r="N42" s="378"/>
      <c r="P42" s="232" t="s">
        <v>65</v>
      </c>
      <c r="Q42" s="169">
        <f>COUNTIFS('1. All Data'!$AA$3:$AA$131,"Environment and Health &amp; Wellbeing",'1. All Data'!$R$3:$R$131,"On Track to be achieved")</f>
        <v>12</v>
      </c>
      <c r="R42" s="170">
        <f>Q42/Q52</f>
        <v>0.54545454545454541</v>
      </c>
      <c r="S42" s="363"/>
      <c r="T42" s="170">
        <f>Q42/Q53</f>
        <v>0.5714285714285714</v>
      </c>
      <c r="U42" s="378"/>
      <c r="W42" s="232" t="s">
        <v>57</v>
      </c>
      <c r="X42" s="169">
        <f>COUNTIFS('1. All Data'!$AA$3:$AA$131,"Environment and Health &amp; Wellbeing",'1. All Data'!$V$3:$V$131,"Numerical Outturn Within 5% Tolerance")</f>
        <v>0</v>
      </c>
      <c r="Y42" s="170">
        <f>X42/X52</f>
        <v>0</v>
      </c>
      <c r="Z42" s="363"/>
      <c r="AA42" s="170">
        <f>X42/X53</f>
        <v>0</v>
      </c>
      <c r="AB42" s="378"/>
    </row>
    <row r="43" spans="2:30" ht="19.5" customHeight="1">
      <c r="B43" s="366" t="s">
        <v>66</v>
      </c>
      <c r="C43" s="369">
        <f>COUNTIFS('1. All Data'!$AA$3:$AA$131,"Environment and Health &amp; Wellbeing",'1. All Data'!$H$3:$H$131,"In Danger of Falling Behind Target")</f>
        <v>0</v>
      </c>
      <c r="D43" s="372">
        <f>C43/C52</f>
        <v>0</v>
      </c>
      <c r="E43" s="372">
        <f>D43</f>
        <v>0</v>
      </c>
      <c r="F43" s="372">
        <f>C43/C53</f>
        <v>0</v>
      </c>
      <c r="G43" s="375">
        <f>F43</f>
        <v>0</v>
      </c>
      <c r="I43" s="366" t="s">
        <v>66</v>
      </c>
      <c r="J43" s="369">
        <f>COUNTIFS('1. All Data'!$AA$3:$AA$131,"Environment and Health &amp; Wellbeing",'1. All Data'!$M$3:$M$131,"In Danger of Falling Behind Target")</f>
        <v>0</v>
      </c>
      <c r="K43" s="372">
        <f>J43/J52</f>
        <v>0</v>
      </c>
      <c r="L43" s="372">
        <f>K43</f>
        <v>0</v>
      </c>
      <c r="M43" s="372">
        <f>J43/J53</f>
        <v>0</v>
      </c>
      <c r="N43" s="375">
        <f>M43</f>
        <v>0</v>
      </c>
      <c r="P43" s="366" t="s">
        <v>66</v>
      </c>
      <c r="Q43" s="369">
        <f>COUNTIFS('1. All Data'!$AA$3:$AA$131,"Environment and Health &amp; Wellbeing",'1. All Data'!$R$3:$R$131,"In Danger of Falling Behind Target")</f>
        <v>0</v>
      </c>
      <c r="R43" s="372">
        <f>Q43/Q52</f>
        <v>0</v>
      </c>
      <c r="S43" s="372">
        <f>R43</f>
        <v>0</v>
      </c>
      <c r="T43" s="372">
        <f>Q43/Q53</f>
        <v>0</v>
      </c>
      <c r="U43" s="375">
        <f>T43</f>
        <v>0</v>
      </c>
      <c r="W43" s="171" t="s">
        <v>58</v>
      </c>
      <c r="X43" s="172">
        <f>COUNTIFS('1. All Data'!$AA$3:$AA$131,"Environment and Health &amp; Wellbeing",'1. All Data'!$V$3:$V$131,"Numerical Outturn Within 10% Tolerance")</f>
        <v>0</v>
      </c>
      <c r="Y43" s="170">
        <f>X43/X52</f>
        <v>0</v>
      </c>
      <c r="Z43" s="363">
        <f>SUM(Y43:Y45)</f>
        <v>0</v>
      </c>
      <c r="AA43" s="170">
        <f>X43/X53</f>
        <v>0</v>
      </c>
      <c r="AB43" s="364">
        <f>SUM(AA43:AA45)</f>
        <v>0</v>
      </c>
    </row>
    <row r="44" spans="2:30" ht="19.5" customHeight="1">
      <c r="B44" s="367"/>
      <c r="C44" s="370"/>
      <c r="D44" s="373"/>
      <c r="E44" s="373"/>
      <c r="F44" s="373"/>
      <c r="G44" s="376"/>
      <c r="I44" s="367"/>
      <c r="J44" s="370"/>
      <c r="K44" s="373"/>
      <c r="L44" s="373"/>
      <c r="M44" s="373"/>
      <c r="N44" s="376"/>
      <c r="P44" s="367"/>
      <c r="Q44" s="370"/>
      <c r="R44" s="373"/>
      <c r="S44" s="373"/>
      <c r="T44" s="373"/>
      <c r="U44" s="376"/>
      <c r="W44" s="171" t="s">
        <v>59</v>
      </c>
      <c r="X44" s="172">
        <f>COUNTIFS('1. All Data'!$AA$3:$AA$131,"Environment and Health &amp; Wellbeing",'1. All Data'!$V$3:$V$131,"Target Partially Met")</f>
        <v>0</v>
      </c>
      <c r="Y44" s="170">
        <f>X44/X52</f>
        <v>0</v>
      </c>
      <c r="Z44" s="363"/>
      <c r="AA44" s="170">
        <f>X44/X53</f>
        <v>0</v>
      </c>
      <c r="AB44" s="364"/>
    </row>
    <row r="45" spans="2:30" ht="19.5" customHeight="1">
      <c r="B45" s="368"/>
      <c r="C45" s="371"/>
      <c r="D45" s="374"/>
      <c r="E45" s="374"/>
      <c r="F45" s="374"/>
      <c r="G45" s="377"/>
      <c r="I45" s="368"/>
      <c r="J45" s="371"/>
      <c r="K45" s="374"/>
      <c r="L45" s="374"/>
      <c r="M45" s="374"/>
      <c r="N45" s="377"/>
      <c r="P45" s="368"/>
      <c r="Q45" s="371"/>
      <c r="R45" s="374"/>
      <c r="S45" s="374"/>
      <c r="T45" s="374"/>
      <c r="U45" s="377"/>
      <c r="W45" s="171" t="s">
        <v>62</v>
      </c>
      <c r="X45" s="172">
        <f>COUNTIFS('1. All Data'!$AA$3:$AA$131,"Environment and Health &amp; Wellbeing",'1. All Data'!$V$3:$V$131,"Completion Date Within Reasonable Tolerance")</f>
        <v>0</v>
      </c>
      <c r="Y45" s="170">
        <f>X45/X52</f>
        <v>0</v>
      </c>
      <c r="Z45" s="363"/>
      <c r="AA45" s="170">
        <f>X45/X53</f>
        <v>0</v>
      </c>
      <c r="AB45" s="364"/>
    </row>
    <row r="46" spans="2:30" ht="22.5" customHeight="1">
      <c r="B46" s="173" t="s">
        <v>67</v>
      </c>
      <c r="C46" s="169">
        <f>COUNTIFS('1. All Data'!$AA$3:$AA$131,"Environment and Health &amp; Wellbeing",'1. All Data'!$H$3:$H$131,"Completed Behind Schedule")</f>
        <v>0</v>
      </c>
      <c r="D46" s="170">
        <f>C46/C52</f>
        <v>0</v>
      </c>
      <c r="E46" s="363">
        <f>D46+D47</f>
        <v>0</v>
      </c>
      <c r="F46" s="170">
        <f>C46/C53</f>
        <v>0</v>
      </c>
      <c r="G46" s="365">
        <f>F46+F47</f>
        <v>0</v>
      </c>
      <c r="I46" s="173" t="s">
        <v>67</v>
      </c>
      <c r="J46" s="169">
        <f>COUNTIFS('1. All Data'!$AA$3:$AA$131,"Environment and Health &amp; Wellbeing",'1. All Data'!$M$3:$M$131,"Completed Behind Schedule")</f>
        <v>0</v>
      </c>
      <c r="K46" s="170">
        <f>J46/J52</f>
        <v>0</v>
      </c>
      <c r="L46" s="363">
        <f>K46+K47</f>
        <v>0</v>
      </c>
      <c r="M46" s="170">
        <f>J46/J53</f>
        <v>0</v>
      </c>
      <c r="N46" s="365">
        <f>M46+M47</f>
        <v>0</v>
      </c>
      <c r="P46" s="173" t="s">
        <v>67</v>
      </c>
      <c r="Q46" s="169">
        <f>COUNTIFS('1. All Data'!$AA$3:$AA$131,"Environment and Health &amp; Wellbeing",'1. All Data'!$R$3:$R$131,"Completed Behind Schedule")</f>
        <v>0</v>
      </c>
      <c r="R46" s="170">
        <f>Q46/Q52</f>
        <v>0</v>
      </c>
      <c r="S46" s="363">
        <f>R46+R47</f>
        <v>4.5454545454545456E-2</v>
      </c>
      <c r="T46" s="170">
        <f>Q46/Q53</f>
        <v>0</v>
      </c>
      <c r="U46" s="365">
        <f>T46+T47</f>
        <v>4.7619047619047616E-2</v>
      </c>
      <c r="W46" s="173" t="s">
        <v>61</v>
      </c>
      <c r="X46" s="169">
        <f>COUNTIFS('1. All Data'!$AA$3:$AA$131,"Environment and Health &amp; Wellbeing",'1. All Data'!$V$3:$V$131,"Completed Significantly After Target Deadline")</f>
        <v>0</v>
      </c>
      <c r="Y46" s="170">
        <f>X46/X52</f>
        <v>0</v>
      </c>
      <c r="Z46" s="363">
        <f>SUM(Y46:Y47)</f>
        <v>9.0909090909090912E-2</v>
      </c>
      <c r="AA46" s="170">
        <f>X46/X53</f>
        <v>0</v>
      </c>
      <c r="AB46" s="365">
        <f>AA46+AA47</f>
        <v>0.1</v>
      </c>
    </row>
    <row r="47" spans="2:30" ht="22.5" customHeight="1">
      <c r="B47" s="173" t="s">
        <v>60</v>
      </c>
      <c r="C47" s="169">
        <f>COUNTIFS('1. All Data'!$AA$3:$AA$131,"Environment and Health &amp; Wellbeing",'1. All Data'!$H$3:$H$131,"Off Target")</f>
        <v>0</v>
      </c>
      <c r="D47" s="170">
        <f>C47/C52</f>
        <v>0</v>
      </c>
      <c r="E47" s="363"/>
      <c r="F47" s="170">
        <f>C47/C53</f>
        <v>0</v>
      </c>
      <c r="G47" s="365"/>
      <c r="I47" s="173" t="s">
        <v>60</v>
      </c>
      <c r="J47" s="169">
        <f>COUNTIFS('1. All Data'!$AA$3:$AA$131,"Environment and Health &amp; Wellbeing",'1. All Data'!$M$3:$M$131,"Off Target")</f>
        <v>0</v>
      </c>
      <c r="K47" s="170">
        <f>J47/J52</f>
        <v>0</v>
      </c>
      <c r="L47" s="363"/>
      <c r="M47" s="170">
        <f>J47/J53</f>
        <v>0</v>
      </c>
      <c r="N47" s="365"/>
      <c r="P47" s="173" t="s">
        <v>60</v>
      </c>
      <c r="Q47" s="169">
        <f>COUNTIFS('1. All Data'!$AA$3:$AA$131,"Environment and Health &amp; Wellbeing",'1. All Data'!$R$3:$R$131,"Off Target")</f>
        <v>1</v>
      </c>
      <c r="R47" s="170">
        <f>Q47/Q52</f>
        <v>4.5454545454545456E-2</v>
      </c>
      <c r="S47" s="363"/>
      <c r="T47" s="170">
        <f>Q47/Q53</f>
        <v>4.7619047619047616E-2</v>
      </c>
      <c r="U47" s="365"/>
      <c r="W47" s="173" t="s">
        <v>60</v>
      </c>
      <c r="X47" s="169">
        <f>COUNTIFS('1. All Data'!$AA$3:$AA$131,"Environment and Health &amp; Wellbeing",'1. All Data'!$V$3:$V$131,"Off Target")</f>
        <v>2</v>
      </c>
      <c r="Y47" s="170">
        <f>X47/X52</f>
        <v>9.0909090909090912E-2</v>
      </c>
      <c r="Z47" s="363"/>
      <c r="AA47" s="170">
        <f>X47/X53</f>
        <v>0.1</v>
      </c>
      <c r="AB47" s="365"/>
    </row>
    <row r="48" spans="2:30" ht="15.75" customHeight="1">
      <c r="B48" s="174" t="s">
        <v>89</v>
      </c>
      <c r="C48" s="169">
        <f>COUNTIFS('1. All Data'!$AA$3:$AA$131,"Environment and Health &amp; Wellbeing",'1. All Data'!$H$3:$H$131,"Not yet due")</f>
        <v>4</v>
      </c>
      <c r="D48" s="175">
        <f>C48/C52</f>
        <v>0.18181818181818182</v>
      </c>
      <c r="E48" s="175">
        <f>D48</f>
        <v>0.18181818181818182</v>
      </c>
      <c r="F48" s="176"/>
      <c r="G48" s="59"/>
      <c r="I48" s="174" t="s">
        <v>89</v>
      </c>
      <c r="J48" s="169">
        <f>COUNTIFS('1. All Data'!$AA$3:$AA$131,"Environment and Health &amp; Wellbeing",'1. All Data'!$M$3:$M$131,"Not yet due")</f>
        <v>2</v>
      </c>
      <c r="K48" s="175">
        <f>J48/J52</f>
        <v>9.0909090909090912E-2</v>
      </c>
      <c r="L48" s="175">
        <f>K48</f>
        <v>9.0909090909090912E-2</v>
      </c>
      <c r="M48" s="176"/>
      <c r="N48" s="59"/>
      <c r="P48" s="174" t="s">
        <v>89</v>
      </c>
      <c r="Q48" s="169">
        <f>COUNTIFS('1. All Data'!$AA$3:$AA$131,"Environment and Health &amp; Wellbeing",'1. All Data'!$R$3:$R$131,"Not yet due")</f>
        <v>0</v>
      </c>
      <c r="R48" s="175">
        <f>Q48/Q52</f>
        <v>0</v>
      </c>
      <c r="S48" s="175">
        <f>R48</f>
        <v>0</v>
      </c>
      <c r="T48" s="176"/>
      <c r="U48" s="59"/>
      <c r="W48" s="174" t="s">
        <v>89</v>
      </c>
      <c r="X48" s="169">
        <f>COUNTIFS('1. All Data'!$AA$3:$AA$131,"Environment and Health &amp; Wellbeing",'1. All Data'!$V$3:$V$131,"Not yet due")</f>
        <v>0</v>
      </c>
      <c r="Y48" s="170">
        <f>X48/X52</f>
        <v>0</v>
      </c>
      <c r="Z48" s="170">
        <f>Y48</f>
        <v>0</v>
      </c>
      <c r="AA48" s="176"/>
      <c r="AB48" s="59"/>
    </row>
    <row r="49" spans="2:30" ht="15.75" customHeight="1">
      <c r="B49" s="174" t="s">
        <v>55</v>
      </c>
      <c r="C49" s="169">
        <f>COUNTIFS('1. All Data'!$AA$3:$AA$131,"Environment and Health &amp; Wellbeing",'1. All Data'!$H$3:$H$131,"update not provided")</f>
        <v>0</v>
      </c>
      <c r="D49" s="175">
        <f>C49/C52</f>
        <v>0</v>
      </c>
      <c r="E49" s="175">
        <f>D49</f>
        <v>0</v>
      </c>
      <c r="F49" s="176"/>
      <c r="G49" s="2"/>
      <c r="I49" s="174" t="s">
        <v>55</v>
      </c>
      <c r="J49" s="169">
        <f>COUNTIFS('1. All Data'!$AA$3:$AA$131,"Environment and Health &amp; Wellbeing",'1. All Data'!$M$3:$M$131,"update not provided")</f>
        <v>0</v>
      </c>
      <c r="K49" s="175">
        <f>J49/J52</f>
        <v>0</v>
      </c>
      <c r="L49" s="175">
        <f>K49</f>
        <v>0</v>
      </c>
      <c r="M49" s="176"/>
      <c r="N49" s="2"/>
      <c r="P49" s="174" t="s">
        <v>55</v>
      </c>
      <c r="Q49" s="169">
        <f>COUNTIFS('1. All Data'!$AA$3:$AA$131,"Environment and Health &amp; Wellbeing",'1. All Data'!$R$3:$R$131,"update not provided")</f>
        <v>0</v>
      </c>
      <c r="R49" s="175">
        <f>Q49/Q52</f>
        <v>0</v>
      </c>
      <c r="S49" s="175">
        <f>R49</f>
        <v>0</v>
      </c>
      <c r="T49" s="176"/>
      <c r="U49" s="2"/>
      <c r="W49" s="174" t="s">
        <v>55</v>
      </c>
      <c r="X49" s="169">
        <f>COUNTIFS('1. All Data'!$AA$3:$AA$131,"Environment and Health &amp; Wellbeing",'1. All Data'!$V$3:$V$131,"update not provided")</f>
        <v>0</v>
      </c>
      <c r="Y49" s="170">
        <f>X49/X52</f>
        <v>0</v>
      </c>
      <c r="Z49" s="170">
        <f t="shared" ref="Z49:Z51" si="6">Y49</f>
        <v>0</v>
      </c>
      <c r="AA49" s="176"/>
      <c r="AB49" s="2"/>
    </row>
    <row r="50" spans="2:30" ht="15.75" customHeight="1">
      <c r="B50" s="177" t="s">
        <v>63</v>
      </c>
      <c r="C50" s="169">
        <f>COUNTIFS('1. All Data'!$AA$3:$AA$131,"Environment and Health &amp; Wellbeing",'1. All Data'!$H$3:$H$131,"Deferred")</f>
        <v>1</v>
      </c>
      <c r="D50" s="178">
        <f>C50/C52</f>
        <v>4.5454545454545456E-2</v>
      </c>
      <c r="E50" s="178">
        <f>D50</f>
        <v>4.5454545454545456E-2</v>
      </c>
      <c r="F50" s="179"/>
      <c r="G50" s="59"/>
      <c r="I50" s="177" t="s">
        <v>63</v>
      </c>
      <c r="J50" s="169">
        <f>COUNTIFS('1. All Data'!$AA$3:$AA$131,"Environment and Health &amp; Wellbeing",'1. All Data'!$M$3:$M$131,"Deferred")</f>
        <v>1</v>
      </c>
      <c r="K50" s="178">
        <f>J50/J52</f>
        <v>4.5454545454545456E-2</v>
      </c>
      <c r="L50" s="178">
        <f>K50</f>
        <v>4.5454545454545456E-2</v>
      </c>
      <c r="M50" s="179"/>
      <c r="N50" s="59"/>
      <c r="P50" s="177" t="s">
        <v>63</v>
      </c>
      <c r="Q50" s="169">
        <f>COUNTIFS('1. All Data'!$AA$3:$AA$131,"Environment and Health &amp; Wellbeing",'1. All Data'!$R$3:$R$131,"Deferred")</f>
        <v>1</v>
      </c>
      <c r="R50" s="178">
        <f>Q50/Q52</f>
        <v>4.5454545454545456E-2</v>
      </c>
      <c r="S50" s="178">
        <f>R50</f>
        <v>4.5454545454545456E-2</v>
      </c>
      <c r="T50" s="179"/>
      <c r="U50" s="59"/>
      <c r="W50" s="177" t="s">
        <v>63</v>
      </c>
      <c r="X50" s="169">
        <f>COUNTIFS('1. All Data'!$AA$3:$AA$131,"Environment and Health &amp; Wellbeing",'1. All Data'!$V$3:$V$131,"Deferred")</f>
        <v>1</v>
      </c>
      <c r="Y50" s="170">
        <f>X50/X52</f>
        <v>4.5454545454545456E-2</v>
      </c>
      <c r="Z50" s="170">
        <f t="shared" si="6"/>
        <v>4.5454545454545456E-2</v>
      </c>
      <c r="AA50" s="179"/>
      <c r="AB50" s="59"/>
    </row>
    <row r="51" spans="2:30" ht="15.75" customHeight="1">
      <c r="B51" s="177" t="s">
        <v>64</v>
      </c>
      <c r="C51" s="195">
        <f>COUNTIFS('1. All Data'!$AA$3:$AA$131,"Environment and Health &amp; Wellbeing",'1. All Data'!$H$3:$H$131,"Deleted")</f>
        <v>0</v>
      </c>
      <c r="D51" s="178">
        <f>C51/C52</f>
        <v>0</v>
      </c>
      <c r="E51" s="178">
        <f>D51</f>
        <v>0</v>
      </c>
      <c r="F51" s="179"/>
      <c r="G51" s="3"/>
      <c r="I51" s="177" t="s">
        <v>64</v>
      </c>
      <c r="J51" s="195">
        <f>COUNTIFS('1. All Data'!$AA$3:$AA$131,"Environment and Health &amp; Wellbeing",'1. All Data'!$M$3:$M$131,"Deleted")</f>
        <v>0</v>
      </c>
      <c r="K51" s="178">
        <f>J51/J52</f>
        <v>0</v>
      </c>
      <c r="L51" s="178">
        <f>K51</f>
        <v>0</v>
      </c>
      <c r="M51" s="179"/>
      <c r="N51" s="3"/>
      <c r="P51" s="177" t="s">
        <v>64</v>
      </c>
      <c r="Q51" s="195">
        <f>COUNTIFS('1. All Data'!$AA$3:$AA$131,"Environment and Health &amp; Wellbeing",'1. All Data'!$R$3:$R$131,"Deleted")</f>
        <v>0</v>
      </c>
      <c r="R51" s="178">
        <f>Q51/Q52</f>
        <v>0</v>
      </c>
      <c r="S51" s="178">
        <f>R51</f>
        <v>0</v>
      </c>
      <c r="T51" s="179"/>
      <c r="U51" s="3"/>
      <c r="W51" s="177" t="s">
        <v>64</v>
      </c>
      <c r="X51" s="169">
        <f>COUNTIFS('1. All Data'!$AA$3:$AA$131,"Environment and Health &amp; Wellbeing",'1. All Data'!$V$3:$V$131,"Deleted")</f>
        <v>1</v>
      </c>
      <c r="Y51" s="170">
        <f>X51/X52</f>
        <v>4.5454545454545456E-2</v>
      </c>
      <c r="Z51" s="170">
        <f t="shared" si="6"/>
        <v>4.5454545454545456E-2</v>
      </c>
      <c r="AA51" s="179"/>
      <c r="AD51" s="3"/>
    </row>
    <row r="52" spans="2:30" ht="15.75" customHeight="1">
      <c r="B52" s="196" t="s">
        <v>91</v>
      </c>
      <c r="C52" s="181">
        <f>SUM(C41:C51)</f>
        <v>22</v>
      </c>
      <c r="D52" s="179"/>
      <c r="E52" s="179"/>
      <c r="F52" s="59"/>
      <c r="G52" s="59"/>
      <c r="I52" s="196" t="s">
        <v>91</v>
      </c>
      <c r="J52" s="181">
        <f>SUM(J41:J51)</f>
        <v>22</v>
      </c>
      <c r="K52" s="179"/>
      <c r="L52" s="179"/>
      <c r="M52" s="59"/>
      <c r="N52" s="59"/>
      <c r="P52" s="196" t="s">
        <v>91</v>
      </c>
      <c r="Q52" s="181">
        <f>SUM(Q41:Q51)</f>
        <v>22</v>
      </c>
      <c r="R52" s="179"/>
      <c r="S52" s="179"/>
      <c r="T52" s="59"/>
      <c r="U52" s="59"/>
      <c r="W52" s="180" t="s">
        <v>91</v>
      </c>
      <c r="X52" s="181">
        <f>SUM(X41:X51)</f>
        <v>22</v>
      </c>
      <c r="Y52" s="179"/>
      <c r="Z52" s="179"/>
      <c r="AA52" s="59"/>
      <c r="AB52" s="59"/>
    </row>
    <row r="53" spans="2:30" ht="15.75" customHeight="1">
      <c r="B53" s="196" t="s">
        <v>92</v>
      </c>
      <c r="C53" s="181">
        <f>C52-C51-C50-C49-C48</f>
        <v>17</v>
      </c>
      <c r="D53" s="59"/>
      <c r="E53" s="59"/>
      <c r="F53" s="59"/>
      <c r="G53" s="59"/>
      <c r="I53" s="196" t="s">
        <v>92</v>
      </c>
      <c r="J53" s="181">
        <f>J52-J51-J50-J49-J48</f>
        <v>19</v>
      </c>
      <c r="K53" s="59"/>
      <c r="L53" s="59"/>
      <c r="M53" s="59"/>
      <c r="N53" s="59"/>
      <c r="P53" s="196" t="s">
        <v>92</v>
      </c>
      <c r="Q53" s="181">
        <f>Q52-Q51-Q50-Q49-Q48</f>
        <v>21</v>
      </c>
      <c r="R53" s="59"/>
      <c r="S53" s="59"/>
      <c r="T53" s="59"/>
      <c r="U53" s="59"/>
      <c r="W53" s="180" t="s">
        <v>92</v>
      </c>
      <c r="X53" s="181">
        <f>X52-X51-X50-X49-X48</f>
        <v>20</v>
      </c>
      <c r="Y53" s="59"/>
      <c r="Z53" s="59"/>
      <c r="AA53" s="59"/>
      <c r="AB53" s="59"/>
    </row>
    <row r="54" spans="2:30" ht="15.75" customHeight="1">
      <c r="X54" s="197"/>
    </row>
    <row r="55" spans="2:30" ht="15.75" customHeight="1">
      <c r="X55" s="197"/>
    </row>
    <row r="56" spans="2:30" ht="15.75" customHeight="1">
      <c r="X56" s="197"/>
    </row>
    <row r="57" spans="2:30" ht="15.75" customHeight="1">
      <c r="B57" s="191" t="s">
        <v>95</v>
      </c>
      <c r="C57" s="192"/>
      <c r="D57" s="192"/>
      <c r="E57" s="192"/>
      <c r="F57" s="193"/>
      <c r="G57" s="194"/>
      <c r="I57" s="191" t="s">
        <v>95</v>
      </c>
      <c r="J57" s="192"/>
      <c r="K57" s="192"/>
      <c r="L57" s="192"/>
      <c r="M57" s="193"/>
      <c r="N57" s="194"/>
      <c r="P57" s="191" t="s">
        <v>95</v>
      </c>
      <c r="Q57" s="192"/>
      <c r="R57" s="192"/>
      <c r="S57" s="192"/>
      <c r="T57" s="193"/>
      <c r="U57" s="194"/>
      <c r="W57" s="191" t="s">
        <v>95</v>
      </c>
      <c r="X57" s="198"/>
      <c r="Y57" s="164"/>
      <c r="Z57" s="164"/>
      <c r="AA57" s="164"/>
      <c r="AB57" s="165"/>
    </row>
    <row r="58" spans="2:30" ht="41.25" customHeight="1">
      <c r="B58" s="166" t="s">
        <v>82</v>
      </c>
      <c r="C58" s="166" t="s">
        <v>83</v>
      </c>
      <c r="D58" s="166" t="s">
        <v>84</v>
      </c>
      <c r="E58" s="166" t="s">
        <v>85</v>
      </c>
      <c r="F58" s="166" t="s">
        <v>86</v>
      </c>
      <c r="G58" s="166" t="s">
        <v>87</v>
      </c>
      <c r="I58" s="166" t="s">
        <v>82</v>
      </c>
      <c r="J58" s="166" t="s">
        <v>83</v>
      </c>
      <c r="K58" s="166" t="s">
        <v>84</v>
      </c>
      <c r="L58" s="166" t="s">
        <v>85</v>
      </c>
      <c r="M58" s="166" t="s">
        <v>86</v>
      </c>
      <c r="N58" s="166" t="s">
        <v>87</v>
      </c>
      <c r="P58" s="166" t="s">
        <v>82</v>
      </c>
      <c r="Q58" s="166" t="s">
        <v>83</v>
      </c>
      <c r="R58" s="166" t="s">
        <v>84</v>
      </c>
      <c r="S58" s="166" t="s">
        <v>85</v>
      </c>
      <c r="T58" s="166" t="s">
        <v>86</v>
      </c>
      <c r="U58" s="166" t="s">
        <v>87</v>
      </c>
      <c r="W58" s="166" t="s">
        <v>82</v>
      </c>
      <c r="X58" s="166" t="s">
        <v>83</v>
      </c>
      <c r="Y58" s="166" t="s">
        <v>84</v>
      </c>
      <c r="Z58" s="166" t="s">
        <v>85</v>
      </c>
      <c r="AA58" s="166" t="s">
        <v>86</v>
      </c>
      <c r="AB58" s="166" t="s">
        <v>87</v>
      </c>
    </row>
    <row r="59" spans="2:30" ht="27.75" customHeight="1">
      <c r="B59" s="232" t="s">
        <v>88</v>
      </c>
      <c r="C59" s="169">
        <f>COUNTIFS('1. All Data'!$AA$3:$AA$131,"Community Regeneration",'1. All Data'!$H$3:$H$131,"Fully Achieved")</f>
        <v>4</v>
      </c>
      <c r="D59" s="170">
        <f>C59/C70</f>
        <v>0.13333333333333333</v>
      </c>
      <c r="E59" s="363">
        <f>D59+D60</f>
        <v>0.46666666666666667</v>
      </c>
      <c r="F59" s="170">
        <f>C59/C71</f>
        <v>0.26666666666666666</v>
      </c>
      <c r="G59" s="378">
        <f>F59+F60</f>
        <v>0.93333333333333335</v>
      </c>
      <c r="I59" s="232" t="s">
        <v>88</v>
      </c>
      <c r="J59" s="169">
        <f>COUNTIFS('1. All Data'!$AA$3:$AA$131,"Community Regeneration",'1. All Data'!$M$3:$M$131,"Fully Achieved")</f>
        <v>5</v>
      </c>
      <c r="K59" s="170">
        <f>J59/J70</f>
        <v>0.16666666666666666</v>
      </c>
      <c r="L59" s="363">
        <f>K59+K60</f>
        <v>0.7</v>
      </c>
      <c r="M59" s="170">
        <f>J59/J71</f>
        <v>0.22727272727272727</v>
      </c>
      <c r="N59" s="378">
        <f>M59+M60</f>
        <v>0.95454545454545459</v>
      </c>
      <c r="P59" s="232" t="s">
        <v>88</v>
      </c>
      <c r="Q59" s="169">
        <f>COUNTIFS('1. All Data'!$AA$3:$AA$131,"Community Regeneration",'1. All Data'!$R$3:$R$131,"Fully Achieved")</f>
        <v>13</v>
      </c>
      <c r="R59" s="170">
        <f>Q59/Q70</f>
        <v>0.43333333333333335</v>
      </c>
      <c r="S59" s="363">
        <f>R59+R60</f>
        <v>0.76666666666666661</v>
      </c>
      <c r="T59" s="170">
        <f>Q59/Q71</f>
        <v>0.5</v>
      </c>
      <c r="U59" s="378">
        <f>T59+T60</f>
        <v>0.88461538461538458</v>
      </c>
      <c r="W59" s="232" t="s">
        <v>88</v>
      </c>
      <c r="X59" s="169">
        <f>COUNTIFS('1. All Data'!$AA$3:$AA$131,"Community Regeneration",'1. All Data'!$V$3:$V$131,"Fully Achieved")</f>
        <v>28</v>
      </c>
      <c r="Y59" s="170">
        <f>X59/X70</f>
        <v>0.93333333333333335</v>
      </c>
      <c r="Z59" s="363">
        <f>Y59+Y60</f>
        <v>0.93333333333333335</v>
      </c>
      <c r="AA59" s="170">
        <f>X59/X71</f>
        <v>1</v>
      </c>
      <c r="AB59" s="378">
        <f>AA59+AA60</f>
        <v>1</v>
      </c>
    </row>
    <row r="60" spans="2:30" ht="27.75" customHeight="1">
      <c r="B60" s="232" t="s">
        <v>65</v>
      </c>
      <c r="C60" s="169">
        <f>COUNTIFS('1. All Data'!$AA$3:$AA$131,"Community Regeneration",'1. All Data'!$H$3:$H$131,"On Track to be achieved")</f>
        <v>10</v>
      </c>
      <c r="D60" s="170">
        <f>C60/C70</f>
        <v>0.33333333333333331</v>
      </c>
      <c r="E60" s="363"/>
      <c r="F60" s="170">
        <f>C60/C71</f>
        <v>0.66666666666666663</v>
      </c>
      <c r="G60" s="378"/>
      <c r="I60" s="232" t="s">
        <v>65</v>
      </c>
      <c r="J60" s="169">
        <f>COUNTIFS('1. All Data'!$AA$3:$AA$131,"Community Regeneration",'1. All Data'!$M$3:$M$131,"On Track to be achieved")</f>
        <v>16</v>
      </c>
      <c r="K60" s="170">
        <f>J60/J70</f>
        <v>0.53333333333333333</v>
      </c>
      <c r="L60" s="363"/>
      <c r="M60" s="170">
        <f>J60/J71</f>
        <v>0.72727272727272729</v>
      </c>
      <c r="N60" s="378"/>
      <c r="P60" s="232" t="s">
        <v>65</v>
      </c>
      <c r="Q60" s="169">
        <f>COUNTIFS('1. All Data'!$AA$3:$AA$131,"Community Regeneration",'1. All Data'!$R$3:$R$131,"On Track to be achieved")</f>
        <v>10</v>
      </c>
      <c r="R60" s="170">
        <f>Q60/Q70</f>
        <v>0.33333333333333331</v>
      </c>
      <c r="S60" s="363"/>
      <c r="T60" s="170">
        <f>Q60/Q71</f>
        <v>0.38461538461538464</v>
      </c>
      <c r="U60" s="378"/>
      <c r="W60" s="232" t="s">
        <v>57</v>
      </c>
      <c r="X60" s="169">
        <f>COUNTIFS('1. All Data'!$AA$3:$AA$131,"Community Regeneration",'1. All Data'!$V$3:$V$131,"Numerical Outturn Within 5% Tolerance")</f>
        <v>0</v>
      </c>
      <c r="Y60" s="170">
        <f>X60/X70</f>
        <v>0</v>
      </c>
      <c r="Z60" s="363"/>
      <c r="AA60" s="170">
        <f>X60/X71</f>
        <v>0</v>
      </c>
      <c r="AB60" s="378"/>
    </row>
    <row r="61" spans="2:30" ht="18.75" customHeight="1">
      <c r="B61" s="366" t="s">
        <v>66</v>
      </c>
      <c r="C61" s="369">
        <f>COUNTIFS('1. All Data'!$AA$3:$AA$131,"Community Regeneration",'1. All Data'!$H$3:$H$131,"In Danger of Falling Behind Target")</f>
        <v>1</v>
      </c>
      <c r="D61" s="372">
        <f>C61/C70</f>
        <v>3.3333333333333333E-2</v>
      </c>
      <c r="E61" s="372">
        <f>D61</f>
        <v>3.3333333333333333E-2</v>
      </c>
      <c r="F61" s="372">
        <f>C61/C71</f>
        <v>6.6666666666666666E-2</v>
      </c>
      <c r="G61" s="375">
        <f>F61</f>
        <v>6.6666666666666666E-2</v>
      </c>
      <c r="I61" s="366" t="s">
        <v>66</v>
      </c>
      <c r="J61" s="369">
        <f>COUNTIFS('1. All Data'!$AA$3:$AA$131,"Community Regeneration",'1. All Data'!$M$3:$M$131,"In Danger of Falling Behind Target")</f>
        <v>1</v>
      </c>
      <c r="K61" s="372">
        <f>J61/J70</f>
        <v>3.3333333333333333E-2</v>
      </c>
      <c r="L61" s="372">
        <f>K61</f>
        <v>3.3333333333333333E-2</v>
      </c>
      <c r="M61" s="372">
        <f>J61/J71</f>
        <v>4.5454545454545456E-2</v>
      </c>
      <c r="N61" s="375">
        <f>M61</f>
        <v>4.5454545454545456E-2</v>
      </c>
      <c r="P61" s="366" t="s">
        <v>66</v>
      </c>
      <c r="Q61" s="369">
        <f>COUNTIFS('1. All Data'!$AA$3:$AA$131,"Community Regeneration",'1. All Data'!$R$3:$R$131,"In Danger of Falling Behind Target")</f>
        <v>1</v>
      </c>
      <c r="R61" s="372">
        <f>Q61/Q70</f>
        <v>3.3333333333333333E-2</v>
      </c>
      <c r="S61" s="372">
        <f>R61</f>
        <v>3.3333333333333333E-2</v>
      </c>
      <c r="T61" s="372">
        <f>Q61/Q71</f>
        <v>3.8461538461538464E-2</v>
      </c>
      <c r="U61" s="375">
        <f>T61</f>
        <v>3.8461538461538464E-2</v>
      </c>
      <c r="W61" s="171" t="s">
        <v>58</v>
      </c>
      <c r="X61" s="172">
        <f>COUNTIFS('1. All Data'!$AA$3:$AA$131,"Community Regeneration",'1. All Data'!$V$3:$V$131,"Numerical Outturn Within 10% Tolerance")</f>
        <v>0</v>
      </c>
      <c r="Y61" s="170">
        <f>X61/$X$34</f>
        <v>0</v>
      </c>
      <c r="Z61" s="363">
        <f>SUM(Y61:Y63)</f>
        <v>0</v>
      </c>
      <c r="AA61" s="170">
        <f>X61/X71</f>
        <v>0</v>
      </c>
      <c r="AB61" s="364">
        <f>SUM(AA61:AA63)</f>
        <v>0</v>
      </c>
    </row>
    <row r="62" spans="2:30" ht="18.75" customHeight="1">
      <c r="B62" s="367"/>
      <c r="C62" s="370"/>
      <c r="D62" s="373"/>
      <c r="E62" s="373"/>
      <c r="F62" s="373"/>
      <c r="G62" s="376"/>
      <c r="I62" s="367"/>
      <c r="J62" s="370"/>
      <c r="K62" s="373"/>
      <c r="L62" s="373"/>
      <c r="M62" s="373"/>
      <c r="N62" s="376"/>
      <c r="P62" s="367"/>
      <c r="Q62" s="370"/>
      <c r="R62" s="373"/>
      <c r="S62" s="373"/>
      <c r="T62" s="373"/>
      <c r="U62" s="376"/>
      <c r="W62" s="171" t="s">
        <v>59</v>
      </c>
      <c r="X62" s="172">
        <f>COUNTIFS('1. All Data'!$AA$3:$AA$131,"Community Regeneration",'1. All Data'!$V$3:$V$131,"Target Partially Met")</f>
        <v>0</v>
      </c>
      <c r="Y62" s="170">
        <f>X62/$X$34</f>
        <v>0</v>
      </c>
      <c r="Z62" s="363"/>
      <c r="AA62" s="170">
        <f>X62/X71</f>
        <v>0</v>
      </c>
      <c r="AB62" s="364"/>
    </row>
    <row r="63" spans="2:30" ht="18.75" customHeight="1">
      <c r="B63" s="368"/>
      <c r="C63" s="371"/>
      <c r="D63" s="374"/>
      <c r="E63" s="374"/>
      <c r="F63" s="374"/>
      <c r="G63" s="377"/>
      <c r="I63" s="368"/>
      <c r="J63" s="371"/>
      <c r="K63" s="374"/>
      <c r="L63" s="374"/>
      <c r="M63" s="374"/>
      <c r="N63" s="377"/>
      <c r="P63" s="368"/>
      <c r="Q63" s="371"/>
      <c r="R63" s="374"/>
      <c r="S63" s="374"/>
      <c r="T63" s="374"/>
      <c r="U63" s="377"/>
      <c r="W63" s="171" t="s">
        <v>62</v>
      </c>
      <c r="X63" s="172">
        <f>COUNTIFS('1. All Data'!$AA$3:$AA$131,"Community Regeneration",'1. All Data'!$V$3:$V$131,"Completion Date Within Reasonable Tolerance")</f>
        <v>0</v>
      </c>
      <c r="Y63" s="170">
        <f>X63/$X$34</f>
        <v>0</v>
      </c>
      <c r="Z63" s="363"/>
      <c r="AA63" s="170">
        <f>X63/X71</f>
        <v>0</v>
      </c>
      <c r="AB63" s="364"/>
    </row>
    <row r="64" spans="2:30" ht="30" customHeight="1">
      <c r="B64" s="173" t="s">
        <v>67</v>
      </c>
      <c r="C64" s="169">
        <f>COUNTIFS('1. All Data'!$AA$3:$AA$131,"Community Regeneration",'1. All Data'!$H$3:$H$131,"Completed Behind Schedule")</f>
        <v>0</v>
      </c>
      <c r="D64" s="170">
        <f>C64/C70</f>
        <v>0</v>
      </c>
      <c r="E64" s="363">
        <f>D64+D65</f>
        <v>0</v>
      </c>
      <c r="F64" s="170">
        <f>C64/C71</f>
        <v>0</v>
      </c>
      <c r="G64" s="365">
        <f>F64+F65</f>
        <v>0</v>
      </c>
      <c r="I64" s="173" t="s">
        <v>67</v>
      </c>
      <c r="J64" s="169">
        <f>COUNTIFS('1. All Data'!$AA$3:$AA$131,"Community Regeneration",'1. All Data'!$M$3:$M$131,"Completed Behind Schedule")</f>
        <v>0</v>
      </c>
      <c r="K64" s="170">
        <f>J64/J70</f>
        <v>0</v>
      </c>
      <c r="L64" s="363">
        <f>K64+K65</f>
        <v>0</v>
      </c>
      <c r="M64" s="170">
        <f>J64/J71</f>
        <v>0</v>
      </c>
      <c r="N64" s="365">
        <f>M64+M65</f>
        <v>0</v>
      </c>
      <c r="P64" s="173" t="s">
        <v>67</v>
      </c>
      <c r="Q64" s="169">
        <f>COUNTIFS('1. All Data'!$AA$3:$AA$131,"Community Regeneration",'1. All Data'!$R$3:$R$131,"Completed Behind Schedule")</f>
        <v>0</v>
      </c>
      <c r="R64" s="170">
        <f>Q64/Q70</f>
        <v>0</v>
      </c>
      <c r="S64" s="363">
        <f>R64+R65</f>
        <v>6.6666666666666666E-2</v>
      </c>
      <c r="T64" s="170">
        <f>Q64/Q71</f>
        <v>0</v>
      </c>
      <c r="U64" s="365">
        <f>T64+T65</f>
        <v>7.6923076923076927E-2</v>
      </c>
      <c r="W64" s="173" t="s">
        <v>61</v>
      </c>
      <c r="X64" s="169">
        <f>COUNTIFS('1. All Data'!$AA$3:$AA$131,"Community Regeneration",'1. All Data'!$V$3:$V$131,"Completed Significantly After Target Deadline")</f>
        <v>0</v>
      </c>
      <c r="Y64" s="170">
        <f>X64/$X$34</f>
        <v>0</v>
      </c>
      <c r="Z64" s="363">
        <f>SUM(Y64:Y65)</f>
        <v>0</v>
      </c>
      <c r="AA64" s="170">
        <f>X64/X71</f>
        <v>0</v>
      </c>
      <c r="AB64" s="365">
        <f>AA64+AA65</f>
        <v>0</v>
      </c>
    </row>
    <row r="65" spans="2:30" ht="30" customHeight="1">
      <c r="B65" s="173" t="s">
        <v>60</v>
      </c>
      <c r="C65" s="169">
        <f>COUNTIFS('1. All Data'!$AA$3:$AA$131,"Community Regeneration",'1. All Data'!$H$3:$H$131,"Off Target")</f>
        <v>0</v>
      </c>
      <c r="D65" s="170">
        <f>C65/C70</f>
        <v>0</v>
      </c>
      <c r="E65" s="363"/>
      <c r="F65" s="170">
        <f>C65/C71</f>
        <v>0</v>
      </c>
      <c r="G65" s="365"/>
      <c r="I65" s="173" t="s">
        <v>60</v>
      </c>
      <c r="J65" s="169">
        <f>COUNTIFS('1. All Data'!$AA$3:$AA$131,"Community Regeneration",'1. All Data'!$M$3:$M$131,"Off Target")</f>
        <v>0</v>
      </c>
      <c r="K65" s="170">
        <f>J65/J70</f>
        <v>0</v>
      </c>
      <c r="L65" s="363"/>
      <c r="M65" s="170">
        <f>J65/J71</f>
        <v>0</v>
      </c>
      <c r="N65" s="365"/>
      <c r="P65" s="173" t="s">
        <v>60</v>
      </c>
      <c r="Q65" s="169">
        <f>COUNTIFS('1. All Data'!$AA$3:$AA$131,"Community Regeneration",'1. All Data'!$R$3:$R$131,"Off Target")</f>
        <v>2</v>
      </c>
      <c r="R65" s="170">
        <f>Q65/Q70</f>
        <v>6.6666666666666666E-2</v>
      </c>
      <c r="S65" s="363"/>
      <c r="T65" s="170">
        <f>Q65/Q71</f>
        <v>7.6923076923076927E-2</v>
      </c>
      <c r="U65" s="365"/>
      <c r="W65" s="173" t="s">
        <v>60</v>
      </c>
      <c r="X65" s="169">
        <f>COUNTIFS('1. All Data'!$AA$3:$AA$131,"Community Regeneration",'1. All Data'!$V$3:$V$131,"Off Target")</f>
        <v>0</v>
      </c>
      <c r="Y65" s="170">
        <f>X65/$X$34</f>
        <v>0</v>
      </c>
      <c r="Z65" s="363"/>
      <c r="AA65" s="170">
        <f>X65/X71</f>
        <v>0</v>
      </c>
      <c r="AB65" s="365"/>
    </row>
    <row r="66" spans="2:30" ht="15.75" customHeight="1">
      <c r="B66" s="174" t="s">
        <v>89</v>
      </c>
      <c r="C66" s="169">
        <f>COUNTIFS('1. All Data'!$AA$3:$AA$131,"Community Regeneration",'1. All Data'!$H$3:$H$131,"Not yet due")</f>
        <v>15</v>
      </c>
      <c r="D66" s="175">
        <f>C66/C70</f>
        <v>0.5</v>
      </c>
      <c r="E66" s="175">
        <f>D66</f>
        <v>0.5</v>
      </c>
      <c r="F66" s="176"/>
      <c r="G66" s="59"/>
      <c r="I66" s="174" t="s">
        <v>89</v>
      </c>
      <c r="J66" s="169">
        <f>COUNTIFS('1. All Data'!$AA$3:$AA$131,"Community Regeneration",'1. All Data'!$M$3:$M$131,"Not yet due")</f>
        <v>8</v>
      </c>
      <c r="K66" s="175">
        <f>J66/J70</f>
        <v>0.26666666666666666</v>
      </c>
      <c r="L66" s="175">
        <f>K66</f>
        <v>0.26666666666666666</v>
      </c>
      <c r="M66" s="176"/>
      <c r="N66" s="59"/>
      <c r="P66" s="174" t="s">
        <v>89</v>
      </c>
      <c r="Q66" s="169">
        <f>COUNTIFS('1. All Data'!$AA$3:$AA$131,"Community Regeneration",'1. All Data'!$R$3:$R$131,"Not yet due")</f>
        <v>4</v>
      </c>
      <c r="R66" s="175">
        <f>Q66/Q70</f>
        <v>0.13333333333333333</v>
      </c>
      <c r="S66" s="175">
        <f>R66</f>
        <v>0.13333333333333333</v>
      </c>
      <c r="T66" s="176"/>
      <c r="U66" s="59"/>
      <c r="W66" s="174" t="s">
        <v>89</v>
      </c>
      <c r="X66" s="169">
        <f>COUNTIFS('1. All Data'!$AA$3:$AA$131,"Community Regeneration",'1. All Data'!$V$3:$V$131,"Not yet due")</f>
        <v>0</v>
      </c>
      <c r="Y66" s="170">
        <f t="shared" ref="Y66:Y69" si="7">X66/$X$34</f>
        <v>0</v>
      </c>
      <c r="Z66" s="170">
        <f>Y66</f>
        <v>0</v>
      </c>
      <c r="AA66" s="176"/>
      <c r="AB66" s="59"/>
    </row>
    <row r="67" spans="2:30" ht="15.75" customHeight="1">
      <c r="B67" s="174" t="s">
        <v>55</v>
      </c>
      <c r="C67" s="169">
        <f>COUNTIFS('1. All Data'!$AA$3:$AA$131,"Community Regeneration",'1. All Data'!$H$3:$H$131,"update not provided")</f>
        <v>0</v>
      </c>
      <c r="D67" s="175">
        <f>C67/C70</f>
        <v>0</v>
      </c>
      <c r="E67" s="175">
        <f>D67</f>
        <v>0</v>
      </c>
      <c r="F67" s="176"/>
      <c r="G67" s="2"/>
      <c r="I67" s="174" t="s">
        <v>55</v>
      </c>
      <c r="J67" s="169">
        <f>COUNTIFS('1. All Data'!$AA$3:$AA$131,"Community Regeneration",'1. All Data'!$M$3:$M$131,"update not provided")</f>
        <v>0</v>
      </c>
      <c r="K67" s="175">
        <f>J67/J70</f>
        <v>0</v>
      </c>
      <c r="L67" s="175">
        <f>K67</f>
        <v>0</v>
      </c>
      <c r="M67" s="176"/>
      <c r="N67" s="2"/>
      <c r="P67" s="174" t="s">
        <v>55</v>
      </c>
      <c r="Q67" s="169">
        <f>COUNTIFS('1. All Data'!$AA$3:$AA$131,"Community Regeneration",'1. All Data'!$R$3:$R$131,"update not provided")</f>
        <v>0</v>
      </c>
      <c r="R67" s="175">
        <f>Q67/Q70</f>
        <v>0</v>
      </c>
      <c r="S67" s="175">
        <f>R67</f>
        <v>0</v>
      </c>
      <c r="T67" s="176"/>
      <c r="U67" s="2"/>
      <c r="W67" s="174" t="s">
        <v>55</v>
      </c>
      <c r="X67" s="169">
        <f>COUNTIFS('1. All Data'!$AA$3:$AA$131,"Community Regeneration",'1. All Data'!$V$3:$V$131,"update not provided")</f>
        <v>0</v>
      </c>
      <c r="Y67" s="170">
        <f t="shared" si="7"/>
        <v>0</v>
      </c>
      <c r="Z67" s="170">
        <f>Y67</f>
        <v>0</v>
      </c>
      <c r="AA67" s="176"/>
      <c r="AB67" s="2"/>
    </row>
    <row r="68" spans="2:30" ht="15.75" customHeight="1">
      <c r="B68" s="177" t="s">
        <v>63</v>
      </c>
      <c r="C68" s="169">
        <f>COUNTIFS('1. All Data'!$AA$3:$AA$131,"Community Regeneration",'1. All Data'!$H$3:$H$131,"Deferred")</f>
        <v>0</v>
      </c>
      <c r="D68" s="178">
        <f>C68/C70</f>
        <v>0</v>
      </c>
      <c r="E68" s="178">
        <f>D68</f>
        <v>0</v>
      </c>
      <c r="F68" s="179"/>
      <c r="G68" s="59"/>
      <c r="I68" s="177" t="s">
        <v>63</v>
      </c>
      <c r="J68" s="169">
        <f>COUNTIFS('1. All Data'!$AA$3:$AA$131,"Community Regeneration",'1. All Data'!$M$3:$M$131,"Deferred")</f>
        <v>0</v>
      </c>
      <c r="K68" s="178">
        <f>J68/J70</f>
        <v>0</v>
      </c>
      <c r="L68" s="178">
        <f>K68</f>
        <v>0</v>
      </c>
      <c r="M68" s="179"/>
      <c r="N68" s="59"/>
      <c r="P68" s="177" t="s">
        <v>63</v>
      </c>
      <c r="Q68" s="169">
        <f>COUNTIFS('1. All Data'!$AA$3:$AA$131,"Community Regeneration",'1. All Data'!$R$3:$R$131,"Deferred")</f>
        <v>0</v>
      </c>
      <c r="R68" s="178">
        <f>Q68/Q70</f>
        <v>0</v>
      </c>
      <c r="S68" s="178">
        <f>R68</f>
        <v>0</v>
      </c>
      <c r="T68" s="179"/>
      <c r="U68" s="59"/>
      <c r="W68" s="177" t="s">
        <v>63</v>
      </c>
      <c r="X68" s="169">
        <f>COUNTIFS('1. All Data'!$AA$3:$AA$131,"Community Regeneration",'1. All Data'!$V$3:$V$131,"Deferred")</f>
        <v>2</v>
      </c>
      <c r="Y68" s="170">
        <f t="shared" si="7"/>
        <v>2.5974025974025976E-2</v>
      </c>
      <c r="Z68" s="170">
        <f t="shared" ref="Z68:Z69" si="8">Y68</f>
        <v>2.5974025974025976E-2</v>
      </c>
      <c r="AA68" s="179"/>
      <c r="AB68" s="59"/>
    </row>
    <row r="69" spans="2:30" ht="15.75" customHeight="1">
      <c r="B69" s="177" t="s">
        <v>64</v>
      </c>
      <c r="C69" s="169">
        <f>COUNTIFS('1. All Data'!$AA$3:$AA$131,"Community Regeneration",'1. All Data'!$H$3:$H$131,"Deleted")</f>
        <v>0</v>
      </c>
      <c r="D69" s="178">
        <f>C69/C70</f>
        <v>0</v>
      </c>
      <c r="E69" s="178">
        <f>D69</f>
        <v>0</v>
      </c>
      <c r="F69" s="179"/>
      <c r="G69" s="3"/>
      <c r="I69" s="177" t="s">
        <v>64</v>
      </c>
      <c r="J69" s="169">
        <f>COUNTIFS('1. All Data'!$AA$3:$AA$131,"Community Regeneration",'1. All Data'!$M$3:$M$131,"Deleted")</f>
        <v>0</v>
      </c>
      <c r="K69" s="178">
        <f>J69/J70</f>
        <v>0</v>
      </c>
      <c r="L69" s="178">
        <f>K69</f>
        <v>0</v>
      </c>
      <c r="M69" s="179"/>
      <c r="N69" s="3"/>
      <c r="P69" s="177" t="s">
        <v>64</v>
      </c>
      <c r="Q69" s="169">
        <f>COUNTIFS('1. All Data'!$AA$3:$AA$131,"Community Regeneration",'1. All Data'!$R$3:$R$131,"Deleted")</f>
        <v>0</v>
      </c>
      <c r="R69" s="178">
        <f>Q69/Q70</f>
        <v>0</v>
      </c>
      <c r="S69" s="178">
        <f>R69</f>
        <v>0</v>
      </c>
      <c r="T69" s="179"/>
      <c r="U69" s="3"/>
      <c r="W69" s="177" t="s">
        <v>64</v>
      </c>
      <c r="X69" s="169">
        <f>COUNTIFS('1. All Data'!$AA$3:$AA$131,"Community Regeneration",'1. All Data'!$V$3:$V$131,"Deleted")</f>
        <v>0</v>
      </c>
      <c r="Y69" s="170">
        <f t="shared" si="7"/>
        <v>0</v>
      </c>
      <c r="Z69" s="170">
        <f t="shared" si="8"/>
        <v>0</v>
      </c>
      <c r="AA69" s="179"/>
      <c r="AD69" s="3"/>
    </row>
    <row r="70" spans="2:30" ht="15.75" customHeight="1">
      <c r="B70" s="196" t="s">
        <v>91</v>
      </c>
      <c r="C70" s="181">
        <f>SUM(C59:C69)</f>
        <v>30</v>
      </c>
      <c r="D70" s="179"/>
      <c r="E70" s="179"/>
      <c r="F70" s="59"/>
      <c r="G70" s="59"/>
      <c r="I70" s="196" t="s">
        <v>91</v>
      </c>
      <c r="J70" s="181">
        <f>SUM(J59:J69)</f>
        <v>30</v>
      </c>
      <c r="K70" s="179"/>
      <c r="L70" s="179"/>
      <c r="M70" s="59"/>
      <c r="N70" s="59"/>
      <c r="P70" s="196" t="s">
        <v>91</v>
      </c>
      <c r="Q70" s="181">
        <f>SUM(Q59:Q69)</f>
        <v>30</v>
      </c>
      <c r="R70" s="179"/>
      <c r="S70" s="179"/>
      <c r="T70" s="59"/>
      <c r="U70" s="59"/>
      <c r="W70" s="180" t="s">
        <v>91</v>
      </c>
      <c r="X70" s="181">
        <f>SUM(X59:X69)</f>
        <v>30</v>
      </c>
      <c r="Y70" s="179"/>
      <c r="Z70" s="179"/>
      <c r="AA70" s="59"/>
      <c r="AB70" s="59"/>
    </row>
    <row r="71" spans="2:30" ht="15.75" customHeight="1">
      <c r="B71" s="196" t="s">
        <v>92</v>
      </c>
      <c r="C71" s="181">
        <f>C70-C69-C68-C67-C66</f>
        <v>15</v>
      </c>
      <c r="D71" s="59"/>
      <c r="E71" s="59"/>
      <c r="F71" s="59"/>
      <c r="G71" s="59"/>
      <c r="I71" s="196" t="s">
        <v>92</v>
      </c>
      <c r="J71" s="181">
        <f>J70-J69-J68-J67-J66</f>
        <v>22</v>
      </c>
      <c r="K71" s="59"/>
      <c r="L71" s="59"/>
      <c r="M71" s="59"/>
      <c r="N71" s="59"/>
      <c r="P71" s="196" t="s">
        <v>92</v>
      </c>
      <c r="Q71" s="181">
        <f>Q70-Q69-Q68-Q67-Q66</f>
        <v>26</v>
      </c>
      <c r="R71" s="59"/>
      <c r="S71" s="59"/>
      <c r="T71" s="59"/>
      <c r="U71" s="59"/>
      <c r="W71" s="180" t="s">
        <v>92</v>
      </c>
      <c r="X71" s="181">
        <f>X70-X69-X68-X67-X66</f>
        <v>28</v>
      </c>
      <c r="Y71" s="59"/>
      <c r="Z71" s="59"/>
      <c r="AA71" s="59"/>
      <c r="AB71" s="59"/>
    </row>
    <row r="72" spans="2:30" ht="15.75" customHeight="1">
      <c r="AB72" s="189"/>
    </row>
    <row r="73" spans="2:30" ht="15.75" customHeight="1">
      <c r="AB73" s="189"/>
    </row>
  </sheetData>
  <mergeCells count="146">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5:B27"/>
    <mergeCell ref="C25:C27"/>
    <mergeCell ref="D25:D27"/>
    <mergeCell ref="E25:E27"/>
    <mergeCell ref="F25:F27"/>
    <mergeCell ref="G25:G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M43:M45"/>
    <mergeCell ref="N43:N45"/>
    <mergeCell ref="P43:P45"/>
    <mergeCell ref="Q43:Q45"/>
    <mergeCell ref="B61:B63"/>
    <mergeCell ref="C61:C63"/>
    <mergeCell ref="D61:D63"/>
    <mergeCell ref="E61:E63"/>
    <mergeCell ref="F61:F63"/>
    <mergeCell ref="G61:G63"/>
    <mergeCell ref="M61:M63"/>
    <mergeCell ref="N61:N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s>
  <pageMargins left="0.7" right="0.7" top="0.75" bottom="0.75" header="0.3" footer="0.3"/>
  <pageSetup paperSize="9" orientation="portrait" verticalDpi="0" r:id="rId1"/>
  <ignoredErrors>
    <ignoredError sqref="F10 F7 F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66"/>
  <sheetViews>
    <sheetView workbookViewId="0"/>
  </sheetViews>
  <sheetFormatPr defaultColWidth="9.33203125" defaultRowHeight="14.4"/>
  <cols>
    <col min="1" max="1" width="3.44140625" style="9" customWidth="1"/>
    <col min="2" max="9" width="9.33203125" style="9"/>
    <col min="10" max="10" width="3.44140625" style="9" customWidth="1"/>
    <col min="11" max="11" width="9.33203125" style="10"/>
    <col min="12" max="18" width="9.33203125" style="9"/>
    <col min="19" max="19" width="3.44140625" style="9" customWidth="1"/>
    <col min="20" max="27" width="9.33203125" style="9" customWidth="1"/>
    <col min="28" max="28" width="3.44140625" style="9" customWidth="1"/>
    <col min="29" max="36" width="9.33203125" style="9" customWidth="1"/>
    <col min="37" max="37" width="3.44140625" style="9" customWidth="1"/>
    <col min="38" max="47" width="9.33203125" style="9" customWidth="1"/>
    <col min="48" max="50" width="0" style="9" hidden="1" customWidth="1"/>
    <col min="51" max="51" width="9.33203125" style="9"/>
    <col min="52" max="55" width="10" style="12" customWidth="1"/>
    <col min="56" max="16384" width="9.33203125" style="9"/>
  </cols>
  <sheetData>
    <row r="1" spans="2:56" s="6" customFormat="1" ht="36" thickTop="1">
      <c r="B1" s="5" t="s">
        <v>96</v>
      </c>
      <c r="M1" s="383" t="s">
        <v>97</v>
      </c>
      <c r="N1" s="384"/>
      <c r="O1" s="384"/>
      <c r="P1" s="384"/>
      <c r="Q1" s="384"/>
      <c r="R1" s="384"/>
      <c r="S1" s="384"/>
      <c r="T1" s="384"/>
      <c r="U1" s="384"/>
      <c r="V1" s="384"/>
      <c r="W1" s="384"/>
      <c r="X1" s="384"/>
      <c r="Y1" s="384"/>
      <c r="Z1" s="385"/>
      <c r="AZ1" s="7"/>
      <c r="BA1" s="7"/>
      <c r="BB1" s="7"/>
      <c r="BC1" s="7"/>
    </row>
    <row r="2" spans="2:56" s="6" customFormat="1" ht="35.4">
      <c r="B2" s="8" t="s">
        <v>90</v>
      </c>
      <c r="M2" s="386"/>
      <c r="N2" s="387"/>
      <c r="O2" s="387"/>
      <c r="P2" s="387"/>
      <c r="Q2" s="387"/>
      <c r="R2" s="387"/>
      <c r="S2" s="387"/>
      <c r="T2" s="387"/>
      <c r="U2" s="387"/>
      <c r="V2" s="387"/>
      <c r="W2" s="387"/>
      <c r="X2" s="387"/>
      <c r="Y2" s="387"/>
      <c r="Z2" s="388"/>
      <c r="AZ2" s="7"/>
      <c r="BA2" s="7"/>
      <c r="BB2" s="7"/>
      <c r="BC2" s="7"/>
    </row>
    <row r="3" spans="2:56" s="6" customFormat="1" ht="36" thickBot="1">
      <c r="M3" s="389"/>
      <c r="N3" s="390"/>
      <c r="O3" s="390"/>
      <c r="P3" s="390"/>
      <c r="Q3" s="390"/>
      <c r="R3" s="390"/>
      <c r="S3" s="390"/>
      <c r="T3" s="390"/>
      <c r="U3" s="390"/>
      <c r="V3" s="390"/>
      <c r="W3" s="390"/>
      <c r="X3" s="390"/>
      <c r="Y3" s="390"/>
      <c r="Z3" s="391"/>
      <c r="AZ3" s="7"/>
      <c r="BA3" s="7"/>
      <c r="BB3" s="7"/>
      <c r="BC3" s="7"/>
    </row>
    <row r="4" spans="2:56" ht="15" thickTop="1">
      <c r="N4" s="11" t="s">
        <v>90</v>
      </c>
      <c r="W4" s="11" t="s">
        <v>90</v>
      </c>
      <c r="AF4" s="11" t="s">
        <v>90</v>
      </c>
      <c r="AO4" s="11" t="s">
        <v>90</v>
      </c>
    </row>
    <row r="5" spans="2:56">
      <c r="AY5" s="17" t="s">
        <v>98</v>
      </c>
      <c r="AZ5" s="18"/>
      <c r="BA5" s="18"/>
      <c r="BB5" s="18"/>
      <c r="BC5" s="18"/>
      <c r="BD5" s="10"/>
    </row>
    <row r="6" spans="2:56">
      <c r="AY6" s="19"/>
      <c r="AZ6" s="20" t="s">
        <v>33</v>
      </c>
      <c r="BA6" s="20" t="s">
        <v>34</v>
      </c>
      <c r="BB6" s="20" t="s">
        <v>35</v>
      </c>
      <c r="BC6" s="20" t="s">
        <v>32</v>
      </c>
      <c r="BD6" s="10"/>
    </row>
    <row r="7" spans="2:56">
      <c r="AY7" s="21" t="s">
        <v>99</v>
      </c>
      <c r="AZ7" s="22">
        <f>'2a. % By Priority'!G5</f>
        <v>0.96703296703296704</v>
      </c>
      <c r="BA7" s="22">
        <f>'2a. % By Priority'!N5</f>
        <v>0.95327102803738306</v>
      </c>
      <c r="BB7" s="22">
        <f>'2a. % By Priority'!U5</f>
        <v>0.91803278688524592</v>
      </c>
      <c r="BC7" s="22">
        <f>'2a. % By Priority'!AB5</f>
        <v>0.94262295081967218</v>
      </c>
      <c r="BD7" s="10"/>
    </row>
    <row r="8" spans="2:56">
      <c r="L8" s="14"/>
      <c r="M8" s="14"/>
      <c r="AY8" s="21" t="s">
        <v>100</v>
      </c>
      <c r="AZ8" s="22">
        <f>'2a. % By Priority'!G7</f>
        <v>3.2967032967032968E-2</v>
      </c>
      <c r="BA8" s="22">
        <f>'2a. % By Priority'!N7</f>
        <v>3.7383177570093455E-2</v>
      </c>
      <c r="BB8" s="22">
        <f>'2a. % By Priority'!U7</f>
        <v>8.1967213114754103E-3</v>
      </c>
      <c r="BC8" s="22">
        <f>'2a. % By Priority'!AB7</f>
        <v>1.6393442622950821E-2</v>
      </c>
      <c r="BD8" s="10"/>
    </row>
    <row r="9" spans="2:56">
      <c r="L9" s="14"/>
      <c r="M9" s="14"/>
      <c r="AY9" s="21" t="s">
        <v>101</v>
      </c>
      <c r="AZ9" s="22">
        <f>'2a. % By Priority'!G10</f>
        <v>0</v>
      </c>
      <c r="BA9" s="22">
        <f>'2a. % By Priority'!N10</f>
        <v>9.3457943925233638E-3</v>
      </c>
      <c r="BB9" s="22">
        <f>'2a. % By Priority'!U10</f>
        <v>7.3770491803278687E-2</v>
      </c>
      <c r="BC9" s="22">
        <f>'2a. % By Priority'!AB10</f>
        <v>4.0983606557377053E-2</v>
      </c>
      <c r="BD9" s="10"/>
    </row>
    <row r="10" spans="2:56">
      <c r="L10" s="14"/>
      <c r="M10" s="14"/>
      <c r="AY10" s="19"/>
      <c r="AZ10" s="23"/>
      <c r="BA10" s="23"/>
      <c r="BB10" s="23"/>
      <c r="BC10" s="23"/>
      <c r="BD10" s="10"/>
    </row>
    <row r="11" spans="2:56">
      <c r="AY11" s="24"/>
      <c r="AZ11" s="25"/>
      <c r="BA11" s="25"/>
      <c r="BB11" s="26"/>
      <c r="BC11" s="26"/>
      <c r="BD11" s="10"/>
    </row>
    <row r="12" spans="2:56">
      <c r="AY12" s="24"/>
      <c r="AZ12" s="25"/>
      <c r="BA12" s="25"/>
      <c r="BB12" s="26"/>
      <c r="BC12" s="26"/>
      <c r="BD12" s="10"/>
    </row>
    <row r="13" spans="2:56">
      <c r="AY13" s="24"/>
      <c r="AZ13" s="25"/>
      <c r="BA13" s="25"/>
      <c r="BB13" s="26"/>
      <c r="BC13" s="26"/>
      <c r="BD13" s="10"/>
    </row>
    <row r="14" spans="2:56">
      <c r="AY14" s="27"/>
      <c r="AZ14" s="18"/>
      <c r="BA14" s="18"/>
      <c r="BB14" s="18"/>
      <c r="BC14" s="18"/>
      <c r="BD14" s="10"/>
    </row>
    <row r="15" spans="2:56">
      <c r="AY15" s="27"/>
      <c r="AZ15" s="18"/>
      <c r="BA15" s="18"/>
      <c r="BB15" s="18"/>
      <c r="BC15" s="18"/>
      <c r="BD15" s="10"/>
    </row>
    <row r="16" spans="2:56">
      <c r="AY16" s="27"/>
      <c r="AZ16" s="18"/>
      <c r="BA16" s="18"/>
      <c r="BB16" s="18"/>
      <c r="BC16" s="18"/>
      <c r="BD16" s="10"/>
    </row>
    <row r="17" spans="12:56">
      <c r="AY17" s="27"/>
      <c r="AZ17" s="18"/>
      <c r="BA17" s="18"/>
      <c r="BB17" s="18"/>
      <c r="BC17" s="18"/>
      <c r="BD17" s="10"/>
    </row>
    <row r="18" spans="12:56">
      <c r="AY18" s="27"/>
      <c r="AZ18" s="18"/>
      <c r="BA18" s="18"/>
      <c r="BB18" s="18"/>
      <c r="BC18" s="18"/>
      <c r="BD18" s="10"/>
    </row>
    <row r="19" spans="12:56">
      <c r="AY19" s="27"/>
      <c r="AZ19" s="18"/>
      <c r="BA19" s="18"/>
      <c r="BB19" s="18"/>
      <c r="BC19" s="18"/>
      <c r="BD19" s="10"/>
    </row>
    <row r="20" spans="12:56">
      <c r="N20" s="11" t="s">
        <v>90</v>
      </c>
      <c r="W20" s="11" t="s">
        <v>90</v>
      </c>
      <c r="AF20" s="11" t="s">
        <v>90</v>
      </c>
      <c r="AO20" s="11" t="s">
        <v>90</v>
      </c>
      <c r="AY20" s="27"/>
      <c r="AZ20" s="18"/>
      <c r="BA20" s="18"/>
      <c r="BB20" s="18"/>
      <c r="BC20" s="18"/>
      <c r="BD20" s="10"/>
    </row>
    <row r="21" spans="12:56">
      <c r="AY21" s="17" t="s">
        <v>93</v>
      </c>
      <c r="AZ21" s="18"/>
      <c r="BA21" s="18"/>
      <c r="BB21" s="18"/>
      <c r="BC21" s="18"/>
      <c r="BD21" s="10"/>
    </row>
    <row r="22" spans="12:56">
      <c r="AY22" s="19"/>
      <c r="AZ22" s="20" t="s">
        <v>33</v>
      </c>
      <c r="BA22" s="20" t="s">
        <v>34</v>
      </c>
      <c r="BB22" s="20" t="s">
        <v>35</v>
      </c>
      <c r="BC22" s="20" t="s">
        <v>32</v>
      </c>
      <c r="BD22" s="10"/>
    </row>
    <row r="23" spans="12:56">
      <c r="AY23" s="21" t="s">
        <v>99</v>
      </c>
      <c r="AZ23" s="22">
        <f>'2a. % By Priority'!G23</f>
        <v>0.96610169491525422</v>
      </c>
      <c r="BA23" s="22">
        <f>'2a. % By Priority'!N23</f>
        <v>0.93939393939393945</v>
      </c>
      <c r="BB23" s="22">
        <f>'2a. % By Priority'!U23</f>
        <v>0.91999999999999993</v>
      </c>
      <c r="BC23" s="22">
        <f>'2a. % By Priority'!AB23</f>
        <v>0.93243243243243246</v>
      </c>
      <c r="BD23" s="10"/>
    </row>
    <row r="24" spans="12:56">
      <c r="L24" s="14"/>
      <c r="M24" s="14"/>
      <c r="AY24" s="21" t="s">
        <v>100</v>
      </c>
      <c r="AZ24" s="22">
        <f>'2a. % By Priority'!G25</f>
        <v>3.3898305084745763E-2</v>
      </c>
      <c r="BA24" s="22">
        <f>'2a. % By Priority'!N25</f>
        <v>4.5454545454545456E-2</v>
      </c>
      <c r="BB24" s="22">
        <f>'2a. % By Priority'!U25</f>
        <v>0</v>
      </c>
      <c r="BC24" s="22">
        <f>'2a. % By Priority'!AB25</f>
        <v>2.7027027027027029E-2</v>
      </c>
      <c r="BD24" s="10"/>
    </row>
    <row r="25" spans="12:56">
      <c r="L25" s="14"/>
      <c r="M25" s="14"/>
      <c r="AY25" s="21" t="s">
        <v>101</v>
      </c>
      <c r="AZ25" s="22">
        <f>'2a. % By Priority'!G28</f>
        <v>0</v>
      </c>
      <c r="BA25" s="22">
        <f>'2a. % By Priority'!N28</f>
        <v>1.5151515151515152E-2</v>
      </c>
      <c r="BB25" s="22">
        <f>'2a. % By Priority'!U28</f>
        <v>0.08</v>
      </c>
      <c r="BC25" s="22">
        <f>'2a. % By Priority'!AB28</f>
        <v>4.0540540540540543E-2</v>
      </c>
      <c r="BD25" s="10"/>
    </row>
    <row r="26" spans="12:56">
      <c r="L26" s="14"/>
      <c r="M26" s="14"/>
      <c r="AY26" s="27"/>
      <c r="AZ26" s="18"/>
      <c r="BA26" s="18"/>
      <c r="BB26" s="18"/>
      <c r="BC26" s="18"/>
      <c r="BD26" s="10"/>
    </row>
    <row r="27" spans="12:56">
      <c r="AY27" s="24"/>
      <c r="AZ27" s="18"/>
      <c r="BA27" s="18"/>
      <c r="BB27" s="18"/>
      <c r="BC27" s="18"/>
      <c r="BD27" s="10"/>
    </row>
    <row r="28" spans="12:56">
      <c r="AY28" s="24"/>
      <c r="AZ28" s="18"/>
      <c r="BA28" s="18"/>
      <c r="BB28" s="18"/>
      <c r="BC28" s="18"/>
      <c r="BD28" s="10"/>
    </row>
    <row r="29" spans="12:56">
      <c r="AY29" s="24"/>
      <c r="AZ29" s="18"/>
      <c r="BA29" s="18"/>
      <c r="BB29" s="18"/>
      <c r="BC29" s="18"/>
      <c r="BD29" s="10"/>
    </row>
    <row r="30" spans="12:56">
      <c r="AY30" s="27"/>
      <c r="AZ30" s="18"/>
      <c r="BA30" s="18"/>
      <c r="BB30" s="18"/>
      <c r="BC30" s="18"/>
      <c r="BD30" s="10"/>
    </row>
    <row r="31" spans="12:56">
      <c r="AY31" s="27"/>
      <c r="AZ31" s="18"/>
      <c r="BA31" s="18"/>
      <c r="BB31" s="18"/>
      <c r="BC31" s="18"/>
      <c r="BD31" s="10"/>
    </row>
    <row r="32" spans="12:56">
      <c r="AY32" s="27"/>
      <c r="AZ32" s="18"/>
      <c r="BA32" s="18"/>
      <c r="BB32" s="18"/>
      <c r="BC32" s="18"/>
      <c r="BD32" s="10"/>
    </row>
    <row r="33" spans="11:56">
      <c r="AY33" s="27"/>
      <c r="AZ33" s="18"/>
      <c r="BA33" s="18"/>
      <c r="BB33" s="18"/>
      <c r="BC33" s="18"/>
      <c r="BD33" s="10"/>
    </row>
    <row r="34" spans="11:56">
      <c r="AY34" s="27"/>
      <c r="AZ34" s="18"/>
      <c r="BA34" s="18"/>
      <c r="BB34" s="18"/>
      <c r="BC34" s="18"/>
      <c r="BD34" s="10"/>
    </row>
    <row r="35" spans="11:56">
      <c r="AY35" s="27"/>
      <c r="AZ35" s="18"/>
      <c r="BA35" s="18"/>
      <c r="BB35" s="18"/>
      <c r="BC35" s="18"/>
      <c r="BD35" s="10"/>
    </row>
    <row r="36" spans="11:56">
      <c r="N36" s="11" t="s">
        <v>90</v>
      </c>
      <c r="W36" s="11" t="s">
        <v>90</v>
      </c>
      <c r="AF36" s="11" t="s">
        <v>90</v>
      </c>
      <c r="AO36" s="11" t="s">
        <v>90</v>
      </c>
      <c r="AY36" s="27"/>
      <c r="AZ36" s="18"/>
      <c r="BA36" s="18"/>
      <c r="BB36" s="18"/>
      <c r="BC36" s="18"/>
      <c r="BD36" s="10"/>
    </row>
    <row r="37" spans="11:56">
      <c r="AY37" s="17" t="s">
        <v>94</v>
      </c>
      <c r="AZ37" s="28"/>
      <c r="BA37" s="28"/>
      <c r="BB37" s="28"/>
      <c r="BC37" s="28"/>
      <c r="BD37" s="16"/>
    </row>
    <row r="38" spans="11:56">
      <c r="AY38" s="29"/>
      <c r="AZ38" s="20" t="s">
        <v>33</v>
      </c>
      <c r="BA38" s="20" t="s">
        <v>34</v>
      </c>
      <c r="BB38" s="20" t="s">
        <v>35</v>
      </c>
      <c r="BC38" s="20" t="s">
        <v>32</v>
      </c>
      <c r="BD38" s="16"/>
    </row>
    <row r="39" spans="11:56">
      <c r="AY39" s="21" t="s">
        <v>99</v>
      </c>
      <c r="AZ39" s="22">
        <f>'2a. % By Priority'!G41</f>
        <v>1</v>
      </c>
      <c r="BA39" s="22">
        <f>'2a. % By Priority'!N41</f>
        <v>1</v>
      </c>
      <c r="BB39" s="22">
        <f>'2a. % By Priority'!U41</f>
        <v>0.95238095238095233</v>
      </c>
      <c r="BC39" s="22">
        <f>'2a. % By Priority'!AB41</f>
        <v>0.9</v>
      </c>
      <c r="BD39" s="16"/>
    </row>
    <row r="40" spans="11:56">
      <c r="K40" s="14"/>
      <c r="L40" s="14"/>
      <c r="AY40" s="21" t="s">
        <v>100</v>
      </c>
      <c r="AZ40" s="22">
        <f>'2a. % By Priority'!G43</f>
        <v>0</v>
      </c>
      <c r="BA40" s="22">
        <f>'2a. % By Priority'!N43</f>
        <v>0</v>
      </c>
      <c r="BB40" s="22">
        <f>'2a. % By Priority'!U43</f>
        <v>0</v>
      </c>
      <c r="BC40" s="22">
        <f>'2a. % By Priority'!AB43</f>
        <v>0</v>
      </c>
      <c r="BD40" s="16"/>
    </row>
    <row r="41" spans="11:56">
      <c r="K41" s="14"/>
      <c r="L41" s="14"/>
      <c r="AY41" s="21" t="s">
        <v>101</v>
      </c>
      <c r="AZ41" s="22">
        <f>'2a. % By Priority'!G46</f>
        <v>0</v>
      </c>
      <c r="BA41" s="22">
        <f>'2a. % By Priority'!N46</f>
        <v>0</v>
      </c>
      <c r="BB41" s="22">
        <f>'2a. % By Priority'!U46</f>
        <v>4.7619047619047616E-2</v>
      </c>
      <c r="BC41" s="22">
        <f>'2a. % By Priority'!AB46</f>
        <v>0.1</v>
      </c>
      <c r="BD41" s="16"/>
    </row>
    <row r="42" spans="11:56">
      <c r="K42" s="14"/>
      <c r="L42" s="14"/>
      <c r="AY42" s="27"/>
      <c r="AZ42" s="18"/>
      <c r="BA42" s="18"/>
      <c r="BB42" s="18"/>
      <c r="BC42" s="18"/>
      <c r="BD42" s="10"/>
    </row>
    <row r="43" spans="11:56">
      <c r="AY43" s="24"/>
      <c r="AZ43" s="18"/>
      <c r="BA43" s="18"/>
      <c r="BB43" s="18"/>
      <c r="BC43" s="18"/>
      <c r="BD43" s="10"/>
    </row>
    <row r="44" spans="11:56">
      <c r="AY44" s="24"/>
      <c r="AZ44" s="18"/>
      <c r="BA44" s="18"/>
      <c r="BB44" s="18"/>
      <c r="BC44" s="18"/>
      <c r="BD44" s="10"/>
    </row>
    <row r="45" spans="11:56">
      <c r="AY45" s="24"/>
      <c r="AZ45" s="18"/>
      <c r="BA45" s="18"/>
      <c r="BB45" s="18"/>
      <c r="BC45" s="18"/>
      <c r="BD45" s="10"/>
    </row>
    <row r="46" spans="11:56">
      <c r="AY46" s="27"/>
      <c r="AZ46" s="18"/>
      <c r="BA46" s="18"/>
      <c r="BB46" s="18"/>
      <c r="BC46" s="18"/>
      <c r="BD46" s="10"/>
    </row>
    <row r="47" spans="11:56">
      <c r="AY47" s="27"/>
      <c r="AZ47" s="18"/>
      <c r="BA47" s="18"/>
      <c r="BB47" s="18"/>
      <c r="BC47" s="18"/>
      <c r="BD47" s="10"/>
    </row>
    <row r="48" spans="11:56">
      <c r="AY48" s="27"/>
      <c r="AZ48" s="18"/>
      <c r="BA48" s="18"/>
      <c r="BB48" s="18"/>
      <c r="BC48" s="18"/>
      <c r="BD48" s="10"/>
    </row>
    <row r="49" spans="12:56">
      <c r="AY49" s="27"/>
      <c r="AZ49" s="18"/>
      <c r="BA49" s="18"/>
      <c r="BB49" s="18"/>
      <c r="BC49" s="18"/>
      <c r="BD49" s="10"/>
    </row>
    <row r="50" spans="12:56">
      <c r="AY50" s="27"/>
      <c r="AZ50" s="18"/>
      <c r="BA50" s="18"/>
      <c r="BB50" s="18"/>
      <c r="BC50" s="18"/>
      <c r="BD50" s="10"/>
    </row>
    <row r="51" spans="12:56">
      <c r="AY51" s="27"/>
      <c r="AZ51" s="18"/>
      <c r="BA51" s="18"/>
      <c r="BB51" s="18"/>
      <c r="BC51" s="18"/>
      <c r="BD51" s="10"/>
    </row>
    <row r="52" spans="12:56">
      <c r="N52" s="11" t="s">
        <v>90</v>
      </c>
      <c r="W52" s="11" t="s">
        <v>90</v>
      </c>
      <c r="AF52" s="11" t="s">
        <v>90</v>
      </c>
      <c r="AP52" s="11" t="s">
        <v>90</v>
      </c>
      <c r="AY52" s="27"/>
      <c r="AZ52" s="18"/>
      <c r="BA52" s="18"/>
      <c r="BB52" s="18"/>
      <c r="BC52" s="18"/>
      <c r="BD52" s="10"/>
    </row>
    <row r="53" spans="12:56">
      <c r="AY53" s="17" t="s">
        <v>95</v>
      </c>
      <c r="AZ53" s="28"/>
      <c r="BA53" s="28"/>
      <c r="BB53" s="28"/>
      <c r="BC53" s="28"/>
      <c r="BD53" s="10"/>
    </row>
    <row r="54" spans="12:56">
      <c r="AY54" s="29"/>
      <c r="AZ54" s="20" t="s">
        <v>33</v>
      </c>
      <c r="BA54" s="20" t="s">
        <v>34</v>
      </c>
      <c r="BB54" s="20" t="s">
        <v>35</v>
      </c>
      <c r="BC54" s="20" t="s">
        <v>32</v>
      </c>
      <c r="BD54" s="10"/>
    </row>
    <row r="55" spans="12:56">
      <c r="AY55" s="21" t="s">
        <v>99</v>
      </c>
      <c r="AZ55" s="22">
        <f>'2a. % By Priority'!G59</f>
        <v>0.93333333333333335</v>
      </c>
      <c r="BA55" s="22">
        <f>'2a. % By Priority'!N59</f>
        <v>0.95454545454545459</v>
      </c>
      <c r="BB55" s="22">
        <f>'2a. % By Priority'!U59</f>
        <v>0.88461538461538458</v>
      </c>
      <c r="BC55" s="22">
        <f>'2a. % By Priority'!AB59</f>
        <v>1</v>
      </c>
      <c r="BD55" s="10"/>
    </row>
    <row r="56" spans="12:56">
      <c r="L56" s="14"/>
      <c r="M56" s="14"/>
      <c r="AY56" s="21" t="s">
        <v>100</v>
      </c>
      <c r="AZ56" s="22">
        <f>'2a. % By Priority'!G61</f>
        <v>6.6666666666666666E-2</v>
      </c>
      <c r="BA56" s="22">
        <f>'2a. % By Priority'!N61</f>
        <v>4.5454545454545456E-2</v>
      </c>
      <c r="BB56" s="22">
        <f>'2a. % By Priority'!U61</f>
        <v>3.8461538461538464E-2</v>
      </c>
      <c r="BC56" s="22">
        <f>'2a. % By Priority'!AB61</f>
        <v>0</v>
      </c>
      <c r="BD56" s="10"/>
    </row>
    <row r="57" spans="12:56">
      <c r="L57" s="14"/>
      <c r="M57" s="14"/>
      <c r="AY57" s="21" t="s">
        <v>101</v>
      </c>
      <c r="AZ57" s="22">
        <f>'2a. % By Priority'!G64</f>
        <v>0</v>
      </c>
      <c r="BA57" s="22">
        <f>'2a. % By Priority'!N64</f>
        <v>0</v>
      </c>
      <c r="BB57" s="22">
        <f>'2a. % By Priority'!U64</f>
        <v>7.6923076923076927E-2</v>
      </c>
      <c r="BC57" s="22">
        <f>'2a. % By Priority'!AB64</f>
        <v>0</v>
      </c>
      <c r="BD57" s="10"/>
    </row>
    <row r="58" spans="12:56">
      <c r="L58" s="14"/>
      <c r="M58" s="14"/>
      <c r="AY58" s="10"/>
      <c r="AZ58" s="13"/>
      <c r="BA58" s="13"/>
      <c r="BB58" s="13"/>
      <c r="BC58" s="13"/>
      <c r="BD58" s="10"/>
    </row>
    <row r="59" spans="12:56">
      <c r="AY59" s="15"/>
      <c r="AZ59" s="13"/>
      <c r="BA59" s="13"/>
      <c r="BB59" s="13"/>
      <c r="BC59" s="13"/>
      <c r="BD59" s="10"/>
    </row>
    <row r="60" spans="12:56">
      <c r="AY60" s="15"/>
      <c r="AZ60" s="13"/>
      <c r="BA60" s="13"/>
      <c r="BB60" s="13"/>
      <c r="BC60" s="13"/>
      <c r="BD60" s="10"/>
    </row>
    <row r="61" spans="12:56">
      <c r="AY61" s="15"/>
      <c r="AZ61" s="13"/>
      <c r="BA61" s="13"/>
      <c r="BB61" s="13"/>
      <c r="BC61" s="13"/>
      <c r="BD61" s="10"/>
    </row>
    <row r="62" spans="12:56">
      <c r="AY62" s="10"/>
      <c r="AZ62" s="13"/>
      <c r="BA62" s="13"/>
      <c r="BB62" s="13"/>
      <c r="BC62" s="13"/>
      <c r="BD62" s="10"/>
    </row>
    <row r="63" spans="12:56">
      <c r="AY63" s="10"/>
      <c r="AZ63" s="13"/>
      <c r="BA63" s="13"/>
      <c r="BB63" s="13"/>
      <c r="BC63" s="13"/>
      <c r="BD63" s="10"/>
    </row>
    <row r="64" spans="12:56">
      <c r="AY64" s="10"/>
      <c r="AZ64" s="13"/>
      <c r="BA64" s="13"/>
      <c r="BB64" s="13"/>
      <c r="BC64" s="13"/>
      <c r="BD64" s="10"/>
    </row>
    <row r="65" spans="51:56">
      <c r="AY65" s="10"/>
      <c r="AZ65" s="13"/>
      <c r="BA65" s="13"/>
      <c r="BB65" s="13"/>
      <c r="BC65" s="13"/>
      <c r="BD65" s="10"/>
    </row>
    <row r="66" spans="51:56">
      <c r="AY66" s="10"/>
      <c r="AZ66" s="13"/>
      <c r="BA66" s="13"/>
      <c r="BB66" s="13"/>
      <c r="BC66" s="13"/>
      <c r="BD66" s="10"/>
    </row>
  </sheetData>
  <sheetProtection algorithmName="SHA-512" hashValue="jKAy8/NIIgXx80DCyz/ZOaZePj7+vkY7sHr/OxvdJlKlbThUPJizKX7mRVIucObsA1vVktPAiYtEfyRUCA6Gdw==" saltValue="c8XfABVRbEcHu8K4WDLd/A==" spinCount="100000" sheet="1" objects="1" scenarios="1"/>
  <mergeCells count="1">
    <mergeCell ref="M1:Z3"/>
  </mergeCells>
  <hyperlinks>
    <hyperlink ref="W4" location="INDEX!A1" display="Back to index"/>
    <hyperlink ref="AF4" location="INDEX!A1" display="Back to index"/>
    <hyperlink ref="AO4" location="INDEX!A1" display="Back to index"/>
    <hyperlink ref="AO20" location="INDEX!A1" display="Back to index"/>
    <hyperlink ref="AO36" location="INDEX!A1" display="Back to index"/>
    <hyperlink ref="AF20" location="INDEX!A1" display="Back to index"/>
    <hyperlink ref="AF36" location="INDEX!A1" display="Back to index"/>
    <hyperlink ref="W20" location="INDEX!A1" display="Back to index"/>
    <hyperlink ref="W36" location="INDEX!A1" display="Back to index"/>
    <hyperlink ref="W52" location="INDEX!A1" display="Back to index"/>
    <hyperlink ref="AF52" location="INDEX!A1" display="Back to index"/>
    <hyperlink ref="AP52" location="INDEX!A1" display="Back to index"/>
    <hyperlink ref="N4" location="INDEX!A1" display="Back to index"/>
    <hyperlink ref="N20" location="INDEX!A1" display="Back to index"/>
    <hyperlink ref="N36" location="INDEX!A1" display="Back to index"/>
    <hyperlink ref="N52" location="INDEX!A1" display="Back to index"/>
    <hyperlink ref="B2" location="INDEX!A1" display="Back to i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V69" workbookViewId="0">
      <selection activeCell="X90" sqref="X90"/>
    </sheetView>
  </sheetViews>
  <sheetFormatPr defaultColWidth="9.33203125" defaultRowHeight="13.8"/>
  <cols>
    <col min="1" max="1" width="3.44140625" style="159" hidden="1" customWidth="1"/>
    <col min="2" max="2" width="38.6640625" style="159" hidden="1" customWidth="1"/>
    <col min="3" max="3" width="13.5546875" style="156" hidden="1" customWidth="1"/>
    <col min="4" max="4" width="13.6640625" style="156" hidden="1" customWidth="1"/>
    <col min="5" max="5" width="16.44140625" style="156" hidden="1" customWidth="1"/>
    <col min="6" max="6" width="14.33203125" style="159" hidden="1" customWidth="1"/>
    <col min="7" max="7" width="17.33203125" style="156" hidden="1" customWidth="1"/>
    <col min="8" max="8" width="4.5546875" style="159" hidden="1" customWidth="1"/>
    <col min="9" max="9" width="38.6640625" style="159" hidden="1" customWidth="1"/>
    <col min="10" max="10" width="13.5546875" style="156" hidden="1" customWidth="1"/>
    <col min="11" max="11" width="13.6640625" style="156" hidden="1" customWidth="1"/>
    <col min="12" max="12" width="16.44140625" style="156" hidden="1" customWidth="1"/>
    <col min="13" max="13" width="14.33203125" style="159" hidden="1" customWidth="1"/>
    <col min="14" max="14" width="17.33203125" style="156" hidden="1" customWidth="1"/>
    <col min="15" max="15" width="4.5546875" style="159" hidden="1" customWidth="1"/>
    <col min="16" max="16" width="38.6640625" style="159" hidden="1" customWidth="1"/>
    <col min="17" max="17" width="13.5546875" style="156" hidden="1" customWidth="1"/>
    <col min="18" max="18" width="13.6640625" style="156" hidden="1" customWidth="1"/>
    <col min="19" max="19" width="16.44140625" style="156" hidden="1" customWidth="1"/>
    <col min="20" max="20" width="14.33203125" style="159" hidden="1" customWidth="1"/>
    <col min="21" max="21" width="17.33203125" style="156" hidden="1" customWidth="1"/>
    <col min="22" max="22" width="4.5546875" style="159" customWidth="1"/>
    <col min="23" max="23" width="55.44140625" style="156" customWidth="1"/>
    <col min="24" max="24" width="14.5546875" style="156" customWidth="1"/>
    <col min="25" max="27" width="17.33203125" style="156" customWidth="1"/>
    <col min="28" max="28" width="17.33203125" style="183" customWidth="1"/>
    <col min="29" max="29" width="9.33203125" style="159" customWidth="1"/>
    <col min="30" max="16384" width="9.33203125" style="159"/>
  </cols>
  <sheetData>
    <row r="1" spans="2:30" s="153" customFormat="1" ht="21">
      <c r="B1" s="199" t="s">
        <v>258</v>
      </c>
      <c r="C1" s="200"/>
      <c r="D1" s="201"/>
      <c r="E1" s="201"/>
      <c r="F1" s="202"/>
      <c r="G1" s="201"/>
      <c r="I1" s="199" t="s">
        <v>259</v>
      </c>
      <c r="J1" s="200"/>
      <c r="K1" s="201"/>
      <c r="L1" s="201"/>
      <c r="M1" s="202"/>
      <c r="N1" s="201"/>
      <c r="P1" s="199" t="s">
        <v>260</v>
      </c>
      <c r="Q1" s="200"/>
      <c r="R1" s="201"/>
      <c r="S1" s="201"/>
      <c r="T1" s="202"/>
      <c r="U1" s="201"/>
      <c r="W1" s="203" t="s">
        <v>261</v>
      </c>
      <c r="X1" s="204"/>
      <c r="Y1" s="204"/>
      <c r="Z1" s="204"/>
      <c r="AA1" s="204"/>
      <c r="AB1" s="205"/>
    </row>
    <row r="2" spans="2:30" ht="15.6">
      <c r="B2" s="154"/>
      <c r="C2" s="155"/>
      <c r="D2" s="155"/>
      <c r="E2" s="155"/>
      <c r="F2" s="154"/>
      <c r="G2" s="155"/>
      <c r="I2" s="154"/>
      <c r="J2" s="155"/>
      <c r="K2" s="155"/>
      <c r="L2" s="155"/>
      <c r="M2" s="154"/>
      <c r="N2" s="155"/>
      <c r="P2" s="154"/>
      <c r="Q2" s="155"/>
      <c r="R2" s="155"/>
      <c r="S2" s="155"/>
      <c r="T2" s="154"/>
      <c r="U2" s="155"/>
      <c r="W2" s="157"/>
      <c r="X2" s="157"/>
      <c r="Y2" s="157"/>
      <c r="Z2" s="157"/>
      <c r="AA2" s="157"/>
      <c r="AB2" s="158"/>
    </row>
    <row r="3" spans="2:30" s="168" customFormat="1" ht="15.6">
      <c r="B3" s="206" t="s">
        <v>112</v>
      </c>
      <c r="C3" s="207"/>
      <c r="D3" s="207"/>
      <c r="E3" s="207"/>
      <c r="F3" s="208"/>
      <c r="G3" s="207"/>
      <c r="I3" s="206" t="s">
        <v>112</v>
      </c>
      <c r="J3" s="207"/>
      <c r="K3" s="207"/>
      <c r="L3" s="207"/>
      <c r="M3" s="208"/>
      <c r="N3" s="207"/>
      <c r="P3" s="206" t="s">
        <v>112</v>
      </c>
      <c r="Q3" s="207"/>
      <c r="R3" s="207"/>
      <c r="S3" s="207"/>
      <c r="T3" s="208"/>
      <c r="U3" s="207"/>
      <c r="W3" s="206" t="s">
        <v>112</v>
      </c>
      <c r="X3" s="207"/>
      <c r="Y3" s="207"/>
      <c r="Z3" s="207"/>
      <c r="AA3" s="208"/>
      <c r="AB3" s="207"/>
    </row>
    <row r="4" spans="2:30" ht="42" customHeight="1">
      <c r="B4" s="209" t="s">
        <v>82</v>
      </c>
      <c r="C4" s="210" t="s">
        <v>83</v>
      </c>
      <c r="D4" s="210" t="s">
        <v>84</v>
      </c>
      <c r="E4" s="210" t="s">
        <v>85</v>
      </c>
      <c r="F4" s="209" t="s">
        <v>86</v>
      </c>
      <c r="G4" s="210" t="s">
        <v>87</v>
      </c>
      <c r="I4" s="209" t="s">
        <v>82</v>
      </c>
      <c r="J4" s="210" t="s">
        <v>83</v>
      </c>
      <c r="K4" s="210" t="s">
        <v>84</v>
      </c>
      <c r="L4" s="210" t="s">
        <v>85</v>
      </c>
      <c r="M4" s="209" t="s">
        <v>86</v>
      </c>
      <c r="N4" s="210" t="s">
        <v>87</v>
      </c>
      <c r="P4" s="209" t="s">
        <v>82</v>
      </c>
      <c r="Q4" s="210" t="s">
        <v>83</v>
      </c>
      <c r="R4" s="210" t="s">
        <v>84</v>
      </c>
      <c r="S4" s="210" t="s">
        <v>85</v>
      </c>
      <c r="T4" s="209" t="s">
        <v>86</v>
      </c>
      <c r="U4" s="210" t="s">
        <v>87</v>
      </c>
      <c r="W4" s="166" t="s">
        <v>82</v>
      </c>
      <c r="X4" s="166" t="s">
        <v>83</v>
      </c>
      <c r="Y4" s="166" t="s">
        <v>84</v>
      </c>
      <c r="Z4" s="166" t="s">
        <v>85</v>
      </c>
      <c r="AA4" s="166" t="s">
        <v>86</v>
      </c>
      <c r="AB4" s="166" t="s">
        <v>87</v>
      </c>
    </row>
    <row r="5" spans="2:30" ht="21.75" customHeight="1">
      <c r="B5" s="233" t="s">
        <v>88</v>
      </c>
      <c r="C5" s="211">
        <f>COUNTIFS('1. All Data'!$AB$3:$AB$133,"LEADER",'1. All Data'!$H$3:$H$133,"Fully Achieved")</f>
        <v>6</v>
      </c>
      <c r="D5" s="212">
        <f>C5/C16</f>
        <v>0.15384615384615385</v>
      </c>
      <c r="E5" s="404">
        <f>D5+D6</f>
        <v>0.71794871794871795</v>
      </c>
      <c r="F5" s="213">
        <f>C5/C17</f>
        <v>0.20689655172413793</v>
      </c>
      <c r="G5" s="409">
        <f>F5+F6</f>
        <v>0.96551724137931028</v>
      </c>
      <c r="I5" s="233" t="s">
        <v>88</v>
      </c>
      <c r="J5" s="211">
        <f>COUNTIFS('1. All Data'!$AB$3:$AB$133,"LEADER",'1. All Data'!$M$3:$M$133,"Fully Achieved")</f>
        <v>10</v>
      </c>
      <c r="K5" s="212">
        <f>J5/J16</f>
        <v>0.25641025641025639</v>
      </c>
      <c r="L5" s="404">
        <f>K5+K6</f>
        <v>0.82051282051282048</v>
      </c>
      <c r="M5" s="213">
        <f>J5/J17</f>
        <v>0.30303030303030304</v>
      </c>
      <c r="N5" s="409">
        <f>M5+M6</f>
        <v>0.96969696969696972</v>
      </c>
      <c r="P5" s="233" t="s">
        <v>88</v>
      </c>
      <c r="Q5" s="211">
        <f>COUNTIFS('1. All Data'!$AB$3:$AB$133,"LEADER",'1. All Data'!$R$3:$R$133,"Fully Achieved")</f>
        <v>21</v>
      </c>
      <c r="R5" s="212">
        <f>Q5/Q16</f>
        <v>0.53846153846153844</v>
      </c>
      <c r="S5" s="404">
        <f>R5+R6</f>
        <v>0.82051282051282048</v>
      </c>
      <c r="T5" s="213">
        <f>Q5/Q17</f>
        <v>0.58333333333333337</v>
      </c>
      <c r="U5" s="409">
        <f>T5+T6</f>
        <v>0.88888888888888895</v>
      </c>
      <c r="W5" s="233" t="s">
        <v>88</v>
      </c>
      <c r="X5" s="211">
        <f>COUNTIFS('1. All Data'!$AB$3:$AB$133,"LEADER",'1. All Data'!$V$3:$V$133,"Fully Achieved")</f>
        <v>36</v>
      </c>
      <c r="Y5" s="212">
        <f>X5/X16</f>
        <v>0.92307692307692313</v>
      </c>
      <c r="Z5" s="404">
        <f>Y5+Y6</f>
        <v>0.92307692307692313</v>
      </c>
      <c r="AA5" s="212">
        <f>X5/X17</f>
        <v>0.97297297297297303</v>
      </c>
      <c r="AB5" s="378">
        <f>AA5+AA6</f>
        <v>0.97297297297297303</v>
      </c>
    </row>
    <row r="6" spans="2:30" ht="18.75" customHeight="1">
      <c r="B6" s="233" t="s">
        <v>65</v>
      </c>
      <c r="C6" s="211">
        <f>COUNTIFS('1. All Data'!$AB$3:$AB$133,"LEADER",'1. All Data'!$H$3:$H$133,"On Track to be Achieved")</f>
        <v>22</v>
      </c>
      <c r="D6" s="212">
        <f>C6/C16</f>
        <v>0.5641025641025641</v>
      </c>
      <c r="E6" s="404"/>
      <c r="F6" s="213">
        <f>C6/C17</f>
        <v>0.75862068965517238</v>
      </c>
      <c r="G6" s="409"/>
      <c r="I6" s="233" t="s">
        <v>65</v>
      </c>
      <c r="J6" s="211">
        <f>COUNTIFS('1. All Data'!$AB$3:$AB$133,"LEADER",'1. All Data'!$M$3:$M$133,"On Track to be Achieved")</f>
        <v>22</v>
      </c>
      <c r="K6" s="212">
        <f>J6/J16</f>
        <v>0.5641025641025641</v>
      </c>
      <c r="L6" s="404"/>
      <c r="M6" s="213">
        <f>J6/J17</f>
        <v>0.66666666666666663</v>
      </c>
      <c r="N6" s="409"/>
      <c r="P6" s="233" t="s">
        <v>65</v>
      </c>
      <c r="Q6" s="211">
        <f>COUNTIFS('1. All Data'!$AB$3:$AB$133,"LEADER",'1. All Data'!$R$3:$R$133,"On Track to be Achieved")</f>
        <v>11</v>
      </c>
      <c r="R6" s="212">
        <f>Q6/Q16</f>
        <v>0.28205128205128205</v>
      </c>
      <c r="S6" s="404"/>
      <c r="T6" s="213">
        <f>Q6/Q17</f>
        <v>0.30555555555555558</v>
      </c>
      <c r="U6" s="409"/>
      <c r="W6" s="233" t="s">
        <v>57</v>
      </c>
      <c r="X6" s="211">
        <f>COUNTIFS('1. All Data'!$AB$3:$AB$133,"LEADER",'1. All Data'!$V$3:$V$133,"Numerical Outturn Within 5% Tolerance")</f>
        <v>0</v>
      </c>
      <c r="Y6" s="212">
        <f>X6/X16</f>
        <v>0</v>
      </c>
      <c r="Z6" s="404"/>
      <c r="AA6" s="212">
        <f>X6/X17</f>
        <v>0</v>
      </c>
      <c r="AB6" s="378"/>
    </row>
    <row r="7" spans="2:30" ht="21" customHeight="1">
      <c r="B7" s="398" t="s">
        <v>66</v>
      </c>
      <c r="C7" s="401">
        <f>COUNTIFS('1. All Data'!$AB$3:$AB$133,"LEADER",'1. All Data'!$H$3:$H$133,"In Danger of Falling Behind Target")</f>
        <v>1</v>
      </c>
      <c r="D7" s="406">
        <f>C7/C16</f>
        <v>2.564102564102564E-2</v>
      </c>
      <c r="E7" s="406">
        <f>D7</f>
        <v>2.564102564102564E-2</v>
      </c>
      <c r="F7" s="392">
        <f>C7/C17</f>
        <v>3.4482758620689655E-2</v>
      </c>
      <c r="G7" s="395">
        <f>F7</f>
        <v>3.4482758620689655E-2</v>
      </c>
      <c r="I7" s="398" t="s">
        <v>66</v>
      </c>
      <c r="J7" s="401">
        <f>COUNTIFS('1. All Data'!$AB$3:$AB$133,"LEADER",'1. All Data'!$M$3:$M$133,"In Danger of Falling Behind Target")</f>
        <v>1</v>
      </c>
      <c r="K7" s="406">
        <f>J7/J16</f>
        <v>2.564102564102564E-2</v>
      </c>
      <c r="L7" s="406">
        <f>K7</f>
        <v>2.564102564102564E-2</v>
      </c>
      <c r="M7" s="392">
        <f>J7/J17</f>
        <v>3.0303030303030304E-2</v>
      </c>
      <c r="N7" s="395">
        <f>M7</f>
        <v>3.0303030303030304E-2</v>
      </c>
      <c r="P7" s="398" t="s">
        <v>66</v>
      </c>
      <c r="Q7" s="401">
        <f>COUNTIFS('1. All Data'!$AB$3:$AB$133,"LEADER",'1. All Data'!$R$3:$R$133,"In Danger of Falling Behind Target")</f>
        <v>1</v>
      </c>
      <c r="R7" s="406">
        <f>Q7/Q16</f>
        <v>2.564102564102564E-2</v>
      </c>
      <c r="S7" s="406">
        <f>R7</f>
        <v>2.564102564102564E-2</v>
      </c>
      <c r="T7" s="392">
        <f>Q7/Q17</f>
        <v>2.7777777777777776E-2</v>
      </c>
      <c r="U7" s="395">
        <f>T7</f>
        <v>2.7777777777777776E-2</v>
      </c>
      <c r="W7" s="171" t="s">
        <v>58</v>
      </c>
      <c r="X7" s="172">
        <f>COUNTIFS('1. All Data'!$AB$3:$AB$133,"LEADER",'1. All Data'!$V$3:$V$133,"Numerical Outturn Within 10% Tolerance")</f>
        <v>0</v>
      </c>
      <c r="Y7" s="170">
        <f>X7/$X$16</f>
        <v>0</v>
      </c>
      <c r="Z7" s="363">
        <f>SUM(Y7:Y9)</f>
        <v>0</v>
      </c>
      <c r="AA7" s="170">
        <f>X7/$X$17</f>
        <v>0</v>
      </c>
      <c r="AB7" s="364">
        <f>SUM(AA7:AA9)</f>
        <v>0</v>
      </c>
    </row>
    <row r="8" spans="2:30" ht="20.25" customHeight="1">
      <c r="B8" s="399"/>
      <c r="C8" s="402"/>
      <c r="D8" s="407"/>
      <c r="E8" s="407"/>
      <c r="F8" s="393"/>
      <c r="G8" s="396"/>
      <c r="I8" s="399"/>
      <c r="J8" s="402"/>
      <c r="K8" s="407"/>
      <c r="L8" s="407"/>
      <c r="M8" s="393"/>
      <c r="N8" s="396"/>
      <c r="P8" s="399"/>
      <c r="Q8" s="402"/>
      <c r="R8" s="407"/>
      <c r="S8" s="407"/>
      <c r="T8" s="393"/>
      <c r="U8" s="396"/>
      <c r="W8" s="171" t="s">
        <v>59</v>
      </c>
      <c r="X8" s="172">
        <f>COUNTIFS('1. All Data'!$AB$3:$AB$133,"LEADER",'1. All Data'!$V$3:$V$133,"Target Partially Met")</f>
        <v>0</v>
      </c>
      <c r="Y8" s="170">
        <f>X8/$X$16</f>
        <v>0</v>
      </c>
      <c r="Z8" s="363"/>
      <c r="AA8" s="170">
        <f>X8/$X$17</f>
        <v>0</v>
      </c>
      <c r="AB8" s="364"/>
    </row>
    <row r="9" spans="2:30" ht="18.75" customHeight="1">
      <c r="B9" s="400"/>
      <c r="C9" s="403"/>
      <c r="D9" s="408"/>
      <c r="E9" s="408"/>
      <c r="F9" s="394"/>
      <c r="G9" s="397"/>
      <c r="I9" s="400"/>
      <c r="J9" s="403"/>
      <c r="K9" s="408"/>
      <c r="L9" s="408"/>
      <c r="M9" s="394"/>
      <c r="N9" s="397"/>
      <c r="P9" s="400"/>
      <c r="Q9" s="403"/>
      <c r="R9" s="408"/>
      <c r="S9" s="408"/>
      <c r="T9" s="394"/>
      <c r="U9" s="397"/>
      <c r="W9" s="171" t="s">
        <v>62</v>
      </c>
      <c r="X9" s="172">
        <f>COUNTIFS('1. All Data'!$AB$3:$AB$133,"LEADER",'1. All Data'!$V$3:$V$133,"Completion Date Within Reasonable Tolerance")</f>
        <v>0</v>
      </c>
      <c r="Y9" s="170">
        <f>X9/$X$16</f>
        <v>0</v>
      </c>
      <c r="Z9" s="363"/>
      <c r="AA9" s="170">
        <f>X9/$X$17</f>
        <v>0</v>
      </c>
      <c r="AB9" s="364"/>
    </row>
    <row r="10" spans="2:30" ht="20.25" customHeight="1">
      <c r="B10" s="214" t="s">
        <v>67</v>
      </c>
      <c r="C10" s="211">
        <f>COUNTIFS('1. All Data'!$AB$3:$AB$133,"LEADER",'1. All Data'!$H$3:$H$133,"Completed Behind Schedule")</f>
        <v>0</v>
      </c>
      <c r="D10" s="212">
        <f>C10/C16</f>
        <v>0</v>
      </c>
      <c r="E10" s="404">
        <f>D10+D11</f>
        <v>0</v>
      </c>
      <c r="F10" s="213">
        <f>C10/C17</f>
        <v>0</v>
      </c>
      <c r="G10" s="405">
        <f>F10+F11</f>
        <v>0</v>
      </c>
      <c r="I10" s="214" t="s">
        <v>67</v>
      </c>
      <c r="J10" s="211">
        <f>COUNTIFS('1. All Data'!$AB$3:$AB$133,"LEADER",'1. All Data'!$M$3:$M$133,"Completed Behind Schedule")</f>
        <v>0</v>
      </c>
      <c r="K10" s="212">
        <f>J10/J16</f>
        <v>0</v>
      </c>
      <c r="L10" s="404">
        <f>K10+K11</f>
        <v>0</v>
      </c>
      <c r="M10" s="213">
        <f>J10/J17</f>
        <v>0</v>
      </c>
      <c r="N10" s="405">
        <f>M10+M11</f>
        <v>0</v>
      </c>
      <c r="P10" s="214" t="s">
        <v>67</v>
      </c>
      <c r="Q10" s="211">
        <f>COUNTIFS('1. All Data'!$AB$3:$AB$133,"LEADER",'1. All Data'!$R$3:$R$133,"Completed Behind Schedule")</f>
        <v>0</v>
      </c>
      <c r="R10" s="212">
        <f>Q10/Q16</f>
        <v>0</v>
      </c>
      <c r="S10" s="404">
        <f>R10+R11</f>
        <v>7.6923076923076927E-2</v>
      </c>
      <c r="T10" s="213">
        <f>Q10/Q17</f>
        <v>0</v>
      </c>
      <c r="U10" s="405">
        <f>T10+T11</f>
        <v>8.3333333333333329E-2</v>
      </c>
      <c r="W10" s="173" t="s">
        <v>61</v>
      </c>
      <c r="X10" s="211">
        <f>COUNTIFS('1. All Data'!$AB$3:$AB$133,"LEADER",'1. All Data'!$V$3:$V$133,"Completed Significantly After Target Deadline")</f>
        <v>0</v>
      </c>
      <c r="Y10" s="212">
        <f>X10/X16</f>
        <v>0</v>
      </c>
      <c r="Z10" s="404">
        <f>Y10+Y11</f>
        <v>2.564102564102564E-2</v>
      </c>
      <c r="AA10" s="170">
        <f>X10/$X$17</f>
        <v>0</v>
      </c>
      <c r="AB10" s="365">
        <f>AA10+AA11</f>
        <v>2.7027027027027029E-2</v>
      </c>
    </row>
    <row r="11" spans="2:30" ht="20.25" customHeight="1">
      <c r="B11" s="214" t="s">
        <v>60</v>
      </c>
      <c r="C11" s="211">
        <f>COUNTIFS('1. All Data'!$AB$3:$AB$133,"LEADER",'1. All Data'!$H$3:$H$133,"Off Target")</f>
        <v>0</v>
      </c>
      <c r="D11" s="212">
        <f>C11/C16</f>
        <v>0</v>
      </c>
      <c r="E11" s="404"/>
      <c r="F11" s="213">
        <f>C11/C17</f>
        <v>0</v>
      </c>
      <c r="G11" s="405"/>
      <c r="I11" s="214" t="s">
        <v>60</v>
      </c>
      <c r="J11" s="211">
        <f>COUNTIFS('1. All Data'!$AB$3:$AB$133,"LEADER",'1. All Data'!$M$3:$M$133,"Off Target")</f>
        <v>0</v>
      </c>
      <c r="K11" s="212">
        <f>J11/J16</f>
        <v>0</v>
      </c>
      <c r="L11" s="404"/>
      <c r="M11" s="213">
        <f>J11/J17</f>
        <v>0</v>
      </c>
      <c r="N11" s="405"/>
      <c r="P11" s="214" t="s">
        <v>60</v>
      </c>
      <c r="Q11" s="211">
        <f>COUNTIFS('1. All Data'!$AB$3:$AB$133,"LEADER",'1. All Data'!$R$3:$R$133,"Off Target")</f>
        <v>3</v>
      </c>
      <c r="R11" s="212">
        <f>Q11/Q16</f>
        <v>7.6923076923076927E-2</v>
      </c>
      <c r="S11" s="404"/>
      <c r="T11" s="213">
        <f>Q11/Q17</f>
        <v>8.3333333333333329E-2</v>
      </c>
      <c r="U11" s="405"/>
      <c r="W11" s="173" t="s">
        <v>60</v>
      </c>
      <c r="X11" s="211">
        <f>COUNTIFS('1. All Data'!$AB$3:$AB$133,"LEADER",'1. All Data'!$V$3:$V$133,"Off Target")</f>
        <v>1</v>
      </c>
      <c r="Y11" s="212">
        <f>X11/X16</f>
        <v>2.564102564102564E-2</v>
      </c>
      <c r="Z11" s="404"/>
      <c r="AA11" s="170">
        <f>X11/$X$17</f>
        <v>2.7027027027027029E-2</v>
      </c>
      <c r="AB11" s="365"/>
    </row>
    <row r="12" spans="2:30" ht="15" customHeight="1">
      <c r="B12" s="215" t="s">
        <v>89</v>
      </c>
      <c r="C12" s="211">
        <f>COUNTIFS('1. All Data'!$AB$3:$AB$133,"LEADER",'1. All Data'!$H$3:$H$133,"Not yet due")</f>
        <v>10</v>
      </c>
      <c r="D12" s="216">
        <f>C12/C16</f>
        <v>0.25641025641025639</v>
      </c>
      <c r="E12" s="216">
        <f>D12</f>
        <v>0.25641025641025639</v>
      </c>
      <c r="F12" s="217"/>
      <c r="G12" s="59"/>
      <c r="I12" s="215" t="s">
        <v>89</v>
      </c>
      <c r="J12" s="211">
        <f>COUNTIFS('1. All Data'!$AB$3:$AB$133,"LEADER",'1. All Data'!$M$3:$M$133,"Not yet due")</f>
        <v>6</v>
      </c>
      <c r="K12" s="216">
        <f>J12/J16</f>
        <v>0.15384615384615385</v>
      </c>
      <c r="L12" s="216">
        <f>K12</f>
        <v>0.15384615384615385</v>
      </c>
      <c r="M12" s="217"/>
      <c r="N12" s="59"/>
      <c r="P12" s="215" t="s">
        <v>89</v>
      </c>
      <c r="Q12" s="211">
        <f>COUNTIFS('1. All Data'!$AB$3:$AB$133,"LEADER",'1. All Data'!$R$3:$R$133,"Not yet due")</f>
        <v>3</v>
      </c>
      <c r="R12" s="216">
        <f>Q12/Q16</f>
        <v>7.6923076923076927E-2</v>
      </c>
      <c r="S12" s="216">
        <f>R12</f>
        <v>7.6923076923076927E-2</v>
      </c>
      <c r="T12" s="217"/>
      <c r="U12" s="59"/>
      <c r="W12" s="174" t="s">
        <v>89</v>
      </c>
      <c r="X12" s="211">
        <f>COUNTIFS('1. All Data'!$AB$3:$AB$133,"LEADER",'1. All Data'!$V$3:$V$133,"Not yet due")</f>
        <v>0</v>
      </c>
      <c r="Y12" s="216">
        <f>X12/X16</f>
        <v>0</v>
      </c>
      <c r="Z12" s="216">
        <f>Y12</f>
        <v>0</v>
      </c>
      <c r="AA12" s="176"/>
      <c r="AB12" s="59"/>
    </row>
    <row r="13" spans="2:30" ht="15" customHeight="1">
      <c r="B13" s="215" t="s">
        <v>55</v>
      </c>
      <c r="C13" s="211">
        <f>COUNTIFS('1. All Data'!$AB$3:$AB$133,"LEADER",'1. All Data'!$H$3:$H$133,"Update not provided")</f>
        <v>0</v>
      </c>
      <c r="D13" s="216">
        <f>C13/C16</f>
        <v>0</v>
      </c>
      <c r="E13" s="216">
        <f>D13</f>
        <v>0</v>
      </c>
      <c r="F13" s="217"/>
      <c r="G13" s="2"/>
      <c r="I13" s="215" t="s">
        <v>55</v>
      </c>
      <c r="J13" s="211">
        <f>COUNTIFS('1. All Data'!$AB$3:$AB$133,"LEADER",'1. All Data'!$M$3:$M$133,"Update not provided")</f>
        <v>0</v>
      </c>
      <c r="K13" s="216">
        <f>J13/J16</f>
        <v>0</v>
      </c>
      <c r="L13" s="216">
        <f>K13</f>
        <v>0</v>
      </c>
      <c r="M13" s="217"/>
      <c r="N13" s="2"/>
      <c r="P13" s="215" t="s">
        <v>55</v>
      </c>
      <c r="Q13" s="211">
        <f>COUNTIFS('1. All Data'!$AB$3:$AB$133,"LEADER",'1. All Data'!$R$3:$R$133,"Update not provided")</f>
        <v>0</v>
      </c>
      <c r="R13" s="216">
        <f>Q13/Q16</f>
        <v>0</v>
      </c>
      <c r="S13" s="216">
        <f>R13</f>
        <v>0</v>
      </c>
      <c r="T13" s="217"/>
      <c r="U13" s="2"/>
      <c r="W13" s="174" t="s">
        <v>55</v>
      </c>
      <c r="X13" s="211">
        <f>COUNTIFS('1. All Data'!$AB$3:$AB$133,"LEADER",'1. All Data'!$V$3:$V$133,"Update not provided")</f>
        <v>0</v>
      </c>
      <c r="Y13" s="216">
        <f>X13/X16</f>
        <v>0</v>
      </c>
      <c r="Z13" s="216">
        <f>Y13</f>
        <v>0</v>
      </c>
      <c r="AA13" s="176"/>
      <c r="AB13" s="2"/>
    </row>
    <row r="14" spans="2:30" ht="15.75" customHeight="1">
      <c r="B14" s="218" t="s">
        <v>63</v>
      </c>
      <c r="C14" s="211">
        <f>COUNTIFS('1. All Data'!$AB$3:$AB$133,"LEADER",'1. All Data'!$H$3:$H$133,"Deferred")</f>
        <v>0</v>
      </c>
      <c r="D14" s="219">
        <f>C14/C16</f>
        <v>0</v>
      </c>
      <c r="E14" s="219">
        <f>D14</f>
        <v>0</v>
      </c>
      <c r="F14" s="220"/>
      <c r="G14" s="59"/>
      <c r="I14" s="218" t="s">
        <v>63</v>
      </c>
      <c r="J14" s="211">
        <f>COUNTIFS('1. All Data'!$AB$3:$AB$133,"LEADER",'1. All Data'!$M$3:$M$133,"Deferred")</f>
        <v>0</v>
      </c>
      <c r="K14" s="219">
        <f>J14/J16</f>
        <v>0</v>
      </c>
      <c r="L14" s="219">
        <f>K14</f>
        <v>0</v>
      </c>
      <c r="M14" s="220"/>
      <c r="N14" s="59"/>
      <c r="P14" s="218" t="s">
        <v>63</v>
      </c>
      <c r="Q14" s="211">
        <f>COUNTIFS('1. All Data'!$AB$3:$AB$133,"LEADER",'1. All Data'!$R$3:$R$133,"Deferred")</f>
        <v>0</v>
      </c>
      <c r="R14" s="219">
        <f>Q14/Q16</f>
        <v>0</v>
      </c>
      <c r="S14" s="219">
        <f>R14</f>
        <v>0</v>
      </c>
      <c r="T14" s="220"/>
      <c r="U14" s="59"/>
      <c r="W14" s="177" t="s">
        <v>63</v>
      </c>
      <c r="X14" s="211">
        <f>COUNTIFS('1. All Data'!$AB$3:$AB$133,"LEADER",'1. All Data'!$V$3:$V$133,"Deferred")</f>
        <v>2</v>
      </c>
      <c r="Y14" s="219">
        <f>X14/X16</f>
        <v>5.128205128205128E-2</v>
      </c>
      <c r="Z14" s="219">
        <f>Y14</f>
        <v>5.128205128205128E-2</v>
      </c>
      <c r="AA14" s="179"/>
      <c r="AB14" s="59"/>
    </row>
    <row r="15" spans="2:30" ht="15.75" customHeight="1">
      <c r="B15" s="218" t="s">
        <v>64</v>
      </c>
      <c r="C15" s="211">
        <f>COUNTIFS('1. All Data'!$AB$3:$AB$133,"LEADER",'1. All Data'!$H$3:$H$133,"Deleted")</f>
        <v>0</v>
      </c>
      <c r="D15" s="219">
        <f>C15/C16</f>
        <v>0</v>
      </c>
      <c r="E15" s="219">
        <f>D15</f>
        <v>0</v>
      </c>
      <c r="F15" s="220"/>
      <c r="G15" s="30"/>
      <c r="I15" s="218" t="s">
        <v>64</v>
      </c>
      <c r="J15" s="211">
        <f>COUNTIFS('1. All Data'!$AB$3:$AB$133,"LEADER",'1. All Data'!$M$3:$M$133,"Deleted")</f>
        <v>0</v>
      </c>
      <c r="K15" s="219">
        <f>J15/J16</f>
        <v>0</v>
      </c>
      <c r="L15" s="219">
        <f>K15</f>
        <v>0</v>
      </c>
      <c r="M15" s="220"/>
      <c r="N15" s="30"/>
      <c r="P15" s="218" t="s">
        <v>64</v>
      </c>
      <c r="Q15" s="211">
        <f>COUNTIFS('1. All Data'!$AB$3:$AB$133,"LEADER",'1. All Data'!$R$3:$R$133,"Deleted")</f>
        <v>0</v>
      </c>
      <c r="R15" s="219">
        <f>Q15/Q16</f>
        <v>0</v>
      </c>
      <c r="S15" s="219">
        <f>R15</f>
        <v>0</v>
      </c>
      <c r="T15" s="220"/>
      <c r="U15" s="30"/>
      <c r="W15" s="177" t="s">
        <v>64</v>
      </c>
      <c r="X15" s="211">
        <f>COUNTIFS('1. All Data'!$AB$3:$AB$133,"LEADER",'1. All Data'!$V$3:$V$133,"Deleted")</f>
        <v>0</v>
      </c>
      <c r="Y15" s="219">
        <f>X15/X16</f>
        <v>0</v>
      </c>
      <c r="Z15" s="219">
        <f>Y15</f>
        <v>0</v>
      </c>
      <c r="AA15" s="179"/>
      <c r="AD15" s="3"/>
    </row>
    <row r="16" spans="2:30" ht="15.75" customHeight="1">
      <c r="B16" s="221" t="s">
        <v>91</v>
      </c>
      <c r="C16" s="222">
        <f>SUM(C5:C15)</f>
        <v>39</v>
      </c>
      <c r="D16" s="179"/>
      <c r="E16" s="179"/>
      <c r="F16" s="223"/>
      <c r="G16" s="59"/>
      <c r="I16" s="221" t="s">
        <v>91</v>
      </c>
      <c r="J16" s="222">
        <f>SUM(J5:J15)</f>
        <v>39</v>
      </c>
      <c r="K16" s="179"/>
      <c r="L16" s="179"/>
      <c r="M16" s="223"/>
      <c r="N16" s="59"/>
      <c r="P16" s="221" t="s">
        <v>91</v>
      </c>
      <c r="Q16" s="222">
        <f>SUM(Q5:Q15)</f>
        <v>39</v>
      </c>
      <c r="R16" s="179"/>
      <c r="S16" s="179"/>
      <c r="T16" s="223"/>
      <c r="U16" s="59"/>
      <c r="W16" s="180" t="s">
        <v>91</v>
      </c>
      <c r="X16" s="222">
        <f>SUM(X5:X15)</f>
        <v>39</v>
      </c>
      <c r="Y16" s="179"/>
      <c r="Z16" s="179"/>
      <c r="AA16" s="59"/>
      <c r="AB16" s="59"/>
    </row>
    <row r="17" spans="2:29" ht="15.75" customHeight="1">
      <c r="B17" s="221" t="s">
        <v>92</v>
      </c>
      <c r="C17" s="222">
        <f>C16-C15-C14-C13-C12</f>
        <v>29</v>
      </c>
      <c r="D17" s="59"/>
      <c r="E17" s="59"/>
      <c r="F17" s="223"/>
      <c r="G17" s="59"/>
      <c r="I17" s="221" t="s">
        <v>92</v>
      </c>
      <c r="J17" s="222">
        <f>J16-J15-J14-J13-J12</f>
        <v>33</v>
      </c>
      <c r="K17" s="59"/>
      <c r="L17" s="59"/>
      <c r="M17" s="223"/>
      <c r="N17" s="59"/>
      <c r="P17" s="221" t="s">
        <v>92</v>
      </c>
      <c r="Q17" s="222">
        <f>Q16-Q15-Q14-Q13-Q12</f>
        <v>36</v>
      </c>
      <c r="R17" s="59"/>
      <c r="S17" s="59"/>
      <c r="T17" s="223"/>
      <c r="U17" s="59"/>
      <c r="W17" s="180" t="s">
        <v>92</v>
      </c>
      <c r="X17" s="222">
        <f>X16-X15-X14-X13-X12</f>
        <v>37</v>
      </c>
      <c r="Y17" s="59"/>
      <c r="Z17" s="59"/>
      <c r="AA17" s="59"/>
      <c r="AB17" s="59"/>
    </row>
    <row r="18" spans="2:29" ht="15.75" customHeight="1">
      <c r="W18" s="182"/>
      <c r="AA18" s="2"/>
    </row>
    <row r="19" spans="2:29" ht="15.75" customHeight="1">
      <c r="AA19" s="2"/>
    </row>
    <row r="20" spans="2:29" s="168" customFormat="1" ht="15.75" customHeight="1">
      <c r="B20" s="190"/>
      <c r="C20" s="167"/>
      <c r="D20" s="167"/>
      <c r="E20" s="167"/>
      <c r="F20" s="223"/>
      <c r="G20" s="167"/>
      <c r="I20" s="190"/>
      <c r="J20" s="167"/>
      <c r="K20" s="167"/>
      <c r="L20" s="167"/>
      <c r="M20" s="223"/>
      <c r="N20" s="167"/>
      <c r="P20" s="190"/>
      <c r="Q20" s="167"/>
      <c r="R20" s="167"/>
      <c r="S20" s="167"/>
      <c r="T20" s="223"/>
      <c r="U20" s="167"/>
      <c r="W20" s="167"/>
      <c r="X20" s="167"/>
      <c r="Y20" s="167"/>
      <c r="Z20" s="167"/>
      <c r="AA20" s="59"/>
      <c r="AB20" s="189"/>
    </row>
    <row r="21" spans="2:29" ht="15" customHeight="1">
      <c r="W21" s="224"/>
      <c r="X21" s="59"/>
      <c r="Y21" s="59"/>
      <c r="Z21" s="59"/>
      <c r="AA21" s="59"/>
      <c r="AB21" s="179"/>
      <c r="AC21" s="168"/>
    </row>
    <row r="22" spans="2:29" s="168" customFormat="1" ht="15.6">
      <c r="B22" s="206" t="s">
        <v>113</v>
      </c>
      <c r="C22" s="207"/>
      <c r="D22" s="207"/>
      <c r="E22" s="207"/>
      <c r="F22" s="208"/>
      <c r="G22" s="207"/>
      <c r="I22" s="206" t="s">
        <v>113</v>
      </c>
      <c r="J22" s="207"/>
      <c r="K22" s="207"/>
      <c r="L22" s="207"/>
      <c r="M22" s="208"/>
      <c r="N22" s="207"/>
      <c r="P22" s="206" t="s">
        <v>113</v>
      </c>
      <c r="Q22" s="207"/>
      <c r="R22" s="207"/>
      <c r="S22" s="207"/>
      <c r="T22" s="208"/>
      <c r="U22" s="207"/>
      <c r="W22" s="206" t="s">
        <v>113</v>
      </c>
      <c r="X22" s="207"/>
      <c r="Y22" s="207"/>
      <c r="Z22" s="207"/>
      <c r="AA22" s="208"/>
      <c r="AB22" s="207"/>
    </row>
    <row r="23" spans="2:29" ht="42" customHeight="1">
      <c r="B23" s="209" t="s">
        <v>82</v>
      </c>
      <c r="C23" s="210" t="s">
        <v>83</v>
      </c>
      <c r="D23" s="210" t="s">
        <v>84</v>
      </c>
      <c r="E23" s="210" t="s">
        <v>85</v>
      </c>
      <c r="F23" s="209" t="s">
        <v>86</v>
      </c>
      <c r="G23" s="210" t="s">
        <v>87</v>
      </c>
      <c r="I23" s="209" t="s">
        <v>82</v>
      </c>
      <c r="J23" s="210" t="s">
        <v>83</v>
      </c>
      <c r="K23" s="210" t="s">
        <v>84</v>
      </c>
      <c r="L23" s="210" t="s">
        <v>85</v>
      </c>
      <c r="M23" s="209" t="s">
        <v>86</v>
      </c>
      <c r="N23" s="210" t="s">
        <v>87</v>
      </c>
      <c r="P23" s="209" t="s">
        <v>82</v>
      </c>
      <c r="Q23" s="210" t="s">
        <v>83</v>
      </c>
      <c r="R23" s="210" t="s">
        <v>84</v>
      </c>
      <c r="S23" s="210" t="s">
        <v>85</v>
      </c>
      <c r="T23" s="209" t="s">
        <v>86</v>
      </c>
      <c r="U23" s="210" t="s">
        <v>87</v>
      </c>
      <c r="W23" s="166" t="s">
        <v>82</v>
      </c>
      <c r="X23" s="166" t="s">
        <v>83</v>
      </c>
      <c r="Y23" s="166" t="s">
        <v>84</v>
      </c>
      <c r="Z23" s="166" t="s">
        <v>85</v>
      </c>
      <c r="AA23" s="166" t="s">
        <v>86</v>
      </c>
      <c r="AB23" s="166" t="s">
        <v>87</v>
      </c>
      <c r="AC23" s="168"/>
    </row>
    <row r="24" spans="2:29" ht="21.75" customHeight="1">
      <c r="B24" s="233" t="s">
        <v>88</v>
      </c>
      <c r="C24" s="211">
        <f>COUNTIFS('1. All Data'!$AB$3:$AB$133,"Environment &amp; Housing",'1. All Data'!$H$3:$H$133,"Fully Achieved")</f>
        <v>4</v>
      </c>
      <c r="D24" s="212">
        <f>C24/C35</f>
        <v>0.11428571428571428</v>
      </c>
      <c r="E24" s="404">
        <f>D24+D25</f>
        <v>0.68571428571428572</v>
      </c>
      <c r="F24" s="213">
        <f>C24/C36</f>
        <v>0.16</v>
      </c>
      <c r="G24" s="409">
        <f>F24+F25</f>
        <v>0.96000000000000008</v>
      </c>
      <c r="I24" s="233" t="s">
        <v>88</v>
      </c>
      <c r="J24" s="211">
        <f>COUNTIFS('1. All Data'!$AB$3:$AB$133,"Environment &amp; Housing",'1. All Data'!$M$3:$M$133,"Fully Achieved")</f>
        <v>5</v>
      </c>
      <c r="K24" s="212">
        <f>J24/J35</f>
        <v>0.14285714285714285</v>
      </c>
      <c r="L24" s="404">
        <f>K24+K25</f>
        <v>0.71428571428571419</v>
      </c>
      <c r="M24" s="213">
        <f>J24/J36</f>
        <v>0.18518518518518517</v>
      </c>
      <c r="N24" s="409">
        <f>M24+M25</f>
        <v>0.92592592592592582</v>
      </c>
      <c r="P24" s="233" t="s">
        <v>88</v>
      </c>
      <c r="Q24" s="211">
        <f>COUNTIFS('1. All Data'!$AB$3:$AB$133,"Environment &amp; Housing",'1. All Data'!$R$3:$R$133,"Fully Achieved")</f>
        <v>9</v>
      </c>
      <c r="R24" s="212">
        <f>Q24/Q35</f>
        <v>0.25714285714285712</v>
      </c>
      <c r="S24" s="404">
        <f>R24+R25</f>
        <v>0.91428571428571426</v>
      </c>
      <c r="T24" s="213">
        <f>Q24/Q36</f>
        <v>0.26470588235294118</v>
      </c>
      <c r="U24" s="409">
        <f>T24+T25</f>
        <v>0.94117647058823528</v>
      </c>
      <c r="W24" s="233" t="s">
        <v>88</v>
      </c>
      <c r="X24" s="211">
        <f>COUNTIFS('1. All Data'!$AB$3:$AB$133,"Environment &amp; Housing",'1. All Data'!$V$3:$V$133,"Fully Achieved")</f>
        <v>26</v>
      </c>
      <c r="Y24" s="212">
        <f>X24/X35</f>
        <v>0.74285714285714288</v>
      </c>
      <c r="Z24" s="404">
        <f>Y24+Y25</f>
        <v>0.85714285714285721</v>
      </c>
      <c r="AA24" s="212">
        <f>X24/X36</f>
        <v>0.74285714285714288</v>
      </c>
      <c r="AB24" s="378">
        <f>AA24+AA25</f>
        <v>0.85714285714285721</v>
      </c>
      <c r="AC24" s="168"/>
    </row>
    <row r="25" spans="2:29" ht="18.75" customHeight="1">
      <c r="B25" s="233" t="s">
        <v>65</v>
      </c>
      <c r="C25" s="211">
        <f>COUNTIFS('1. All Data'!$AB$3:$AB$133,"Environment &amp; Housing",'1. All Data'!$H$3:$H$133,"On Track to be Achieved")</f>
        <v>20</v>
      </c>
      <c r="D25" s="212">
        <f>C25/C35</f>
        <v>0.5714285714285714</v>
      </c>
      <c r="E25" s="404"/>
      <c r="F25" s="213">
        <f>C25/C36</f>
        <v>0.8</v>
      </c>
      <c r="G25" s="409"/>
      <c r="I25" s="233" t="s">
        <v>65</v>
      </c>
      <c r="J25" s="211">
        <f>COUNTIFS('1. All Data'!$AB$3:$AB$133,"Environment &amp; Housing",'1. All Data'!$M$3:$M$133,"On Track to be Achieved")</f>
        <v>20</v>
      </c>
      <c r="K25" s="212">
        <f>J25/J35</f>
        <v>0.5714285714285714</v>
      </c>
      <c r="L25" s="404"/>
      <c r="M25" s="213">
        <f>J25/J36</f>
        <v>0.7407407407407407</v>
      </c>
      <c r="N25" s="409"/>
      <c r="P25" s="233" t="s">
        <v>65</v>
      </c>
      <c r="Q25" s="211">
        <f>COUNTIFS('1. All Data'!$AB$3:$AB$133,"Environment &amp; Housing",'1. All Data'!$R$3:$R$133,"On Track to be Achieved")</f>
        <v>23</v>
      </c>
      <c r="R25" s="212">
        <f>Q25/Q35</f>
        <v>0.65714285714285714</v>
      </c>
      <c r="S25" s="404"/>
      <c r="T25" s="213">
        <f>Q25/Q36</f>
        <v>0.67647058823529416</v>
      </c>
      <c r="U25" s="409"/>
      <c r="W25" s="233" t="s">
        <v>57</v>
      </c>
      <c r="X25" s="211">
        <f>COUNTIFS('1. All Data'!$AB$3:$AB$133,"Environment &amp; Housing",'1. All Data'!$V$3:$V$133,"Numerical Outturn Within 5% Tolerance")</f>
        <v>4</v>
      </c>
      <c r="Y25" s="212">
        <f>X25/X35</f>
        <v>0.11428571428571428</v>
      </c>
      <c r="Z25" s="404"/>
      <c r="AA25" s="212">
        <f>X25/X36</f>
        <v>0.11428571428571428</v>
      </c>
      <c r="AB25" s="378"/>
      <c r="AC25" s="168"/>
    </row>
    <row r="26" spans="2:29" ht="21" customHeight="1">
      <c r="B26" s="398" t="s">
        <v>66</v>
      </c>
      <c r="C26" s="401">
        <f>COUNTIFS('1. All Data'!$AB$3:$AB$133,"Environment &amp; Housing",'1. All Data'!$H$3:$H$133,"In Danger of Falling Behind Target")</f>
        <v>1</v>
      </c>
      <c r="D26" s="406">
        <f>C26/C35</f>
        <v>2.8571428571428571E-2</v>
      </c>
      <c r="E26" s="406">
        <f>D26</f>
        <v>2.8571428571428571E-2</v>
      </c>
      <c r="F26" s="392">
        <f>C26/C36</f>
        <v>0.04</v>
      </c>
      <c r="G26" s="395">
        <f>F26</f>
        <v>0.04</v>
      </c>
      <c r="I26" s="398" t="s">
        <v>66</v>
      </c>
      <c r="J26" s="401">
        <f>COUNTIFS('1. All Data'!$AB$3:$AB$133,"Environment &amp; Housing",'1. All Data'!$M$3:$M$133,"In Danger of Falling Behind Target")</f>
        <v>2</v>
      </c>
      <c r="K26" s="406">
        <f>J26/J35</f>
        <v>5.7142857142857141E-2</v>
      </c>
      <c r="L26" s="406">
        <f>K26</f>
        <v>5.7142857142857141E-2</v>
      </c>
      <c r="M26" s="392">
        <f>J26/J36</f>
        <v>7.407407407407407E-2</v>
      </c>
      <c r="N26" s="395">
        <f>M26</f>
        <v>7.407407407407407E-2</v>
      </c>
      <c r="P26" s="398" t="s">
        <v>66</v>
      </c>
      <c r="Q26" s="401">
        <f>COUNTIFS('1. All Data'!$AB$3:$AB$133,"Environment &amp; Housing",'1. All Data'!$R$3:$R$133,"In Danger of Falling Behind Target")</f>
        <v>0</v>
      </c>
      <c r="R26" s="406">
        <f>Q26/Q35</f>
        <v>0</v>
      </c>
      <c r="S26" s="406">
        <f>R26</f>
        <v>0</v>
      </c>
      <c r="T26" s="392">
        <f>Q26/Q36</f>
        <v>0</v>
      </c>
      <c r="U26" s="395">
        <f>T26</f>
        <v>0</v>
      </c>
      <c r="W26" s="171" t="s">
        <v>58</v>
      </c>
      <c r="X26" s="172">
        <f>COUNTIFS('1. All Data'!$AB$3:$AB$133,"Environment &amp; Housing",'1. All Data'!$V$3:$V$133,"Numerical Outturn Within 10% Tolerance")</f>
        <v>0</v>
      </c>
      <c r="Y26" s="170">
        <f>X26/X35</f>
        <v>0</v>
      </c>
      <c r="Z26" s="363">
        <f>SUM(Y26:Y28)</f>
        <v>2.8571428571428571E-2</v>
      </c>
      <c r="AA26" s="170">
        <f>X26/X36</f>
        <v>0</v>
      </c>
      <c r="AB26" s="364">
        <f>SUM(AA26:AA28)</f>
        <v>2.8571428571428571E-2</v>
      </c>
      <c r="AC26" s="168"/>
    </row>
    <row r="27" spans="2:29" ht="20.25" customHeight="1">
      <c r="B27" s="399"/>
      <c r="C27" s="402"/>
      <c r="D27" s="407"/>
      <c r="E27" s="407"/>
      <c r="F27" s="393"/>
      <c r="G27" s="396"/>
      <c r="I27" s="399"/>
      <c r="J27" s="402"/>
      <c r="K27" s="407"/>
      <c r="L27" s="407"/>
      <c r="M27" s="393"/>
      <c r="N27" s="396"/>
      <c r="P27" s="399"/>
      <c r="Q27" s="402"/>
      <c r="R27" s="407"/>
      <c r="S27" s="407"/>
      <c r="T27" s="393"/>
      <c r="U27" s="396"/>
      <c r="W27" s="171" t="s">
        <v>59</v>
      </c>
      <c r="X27" s="172">
        <f>COUNTIFS('1. All Data'!$AB$3:$AB$133,"Environment &amp; Housing",'1. All Data'!$V$3:$V$133,"Target Partially Met")</f>
        <v>1</v>
      </c>
      <c r="Y27" s="170">
        <f>X27/X35</f>
        <v>2.8571428571428571E-2</v>
      </c>
      <c r="Z27" s="363"/>
      <c r="AA27" s="170">
        <f>X27/X36</f>
        <v>2.8571428571428571E-2</v>
      </c>
      <c r="AB27" s="364"/>
      <c r="AC27" s="168"/>
    </row>
    <row r="28" spans="2:29" ht="15.75" customHeight="1">
      <c r="B28" s="400"/>
      <c r="C28" s="403"/>
      <c r="D28" s="408"/>
      <c r="E28" s="408"/>
      <c r="F28" s="394"/>
      <c r="G28" s="397"/>
      <c r="I28" s="400"/>
      <c r="J28" s="403"/>
      <c r="K28" s="408"/>
      <c r="L28" s="408"/>
      <c r="M28" s="394"/>
      <c r="N28" s="397"/>
      <c r="P28" s="400"/>
      <c r="Q28" s="403"/>
      <c r="R28" s="408"/>
      <c r="S28" s="408"/>
      <c r="T28" s="394"/>
      <c r="U28" s="397"/>
      <c r="W28" s="171" t="s">
        <v>62</v>
      </c>
      <c r="X28" s="172">
        <f>COUNTIFS('1. All Data'!$AB$3:$AB$133,"Environment &amp; Housing",'1. All Data'!$V$3:$V$133,"Completion Date Within Reasonable Tolerance")</f>
        <v>0</v>
      </c>
      <c r="Y28" s="170">
        <f>X28/X35</f>
        <v>0</v>
      </c>
      <c r="Z28" s="363"/>
      <c r="AA28" s="170">
        <f>X28/X36</f>
        <v>0</v>
      </c>
      <c r="AB28" s="364"/>
      <c r="AC28" s="168"/>
    </row>
    <row r="29" spans="2:29" ht="20.25" customHeight="1">
      <c r="B29" s="214" t="s">
        <v>67</v>
      </c>
      <c r="C29" s="211">
        <f>COUNTIFS('1. All Data'!$AB$3:$AB$133,"Environment &amp; Housing",'1. All Data'!$H$3:$H$133,"Completed Behind Schedule")</f>
        <v>0</v>
      </c>
      <c r="D29" s="212">
        <f>C29/C35</f>
        <v>0</v>
      </c>
      <c r="E29" s="404">
        <f>D29+D30</f>
        <v>0</v>
      </c>
      <c r="F29" s="213">
        <f>C29/C36</f>
        <v>0</v>
      </c>
      <c r="G29" s="405">
        <f>F29+F30</f>
        <v>0</v>
      </c>
      <c r="I29" s="214" t="s">
        <v>67</v>
      </c>
      <c r="J29" s="211">
        <f>COUNTIFS('1. All Data'!$AB$3:$AB$133,"Environment &amp; Housing",'1. All Data'!$M$3:$M$133,"Completed Behind Schedule")</f>
        <v>0</v>
      </c>
      <c r="K29" s="212">
        <f>J29/J35</f>
        <v>0</v>
      </c>
      <c r="L29" s="404">
        <f>K29+K30</f>
        <v>0</v>
      </c>
      <c r="M29" s="213">
        <f>J29/J36</f>
        <v>0</v>
      </c>
      <c r="N29" s="405">
        <f>M29+M30</f>
        <v>0</v>
      </c>
      <c r="P29" s="214" t="s">
        <v>67</v>
      </c>
      <c r="Q29" s="211">
        <f>COUNTIFS('1. All Data'!$AB$3:$AB$133,"Environment &amp; Housing",'1. All Data'!$R$3:$R$133,"Completed Behind Schedule")</f>
        <v>0</v>
      </c>
      <c r="R29" s="212">
        <f>Q29/Q35</f>
        <v>0</v>
      </c>
      <c r="S29" s="404">
        <f>R29+R30</f>
        <v>5.7142857142857141E-2</v>
      </c>
      <c r="T29" s="213">
        <f>Q29/Q36</f>
        <v>0</v>
      </c>
      <c r="U29" s="405">
        <f>T29+T30</f>
        <v>5.8823529411764705E-2</v>
      </c>
      <c r="W29" s="173" t="s">
        <v>61</v>
      </c>
      <c r="X29" s="211">
        <f>COUNTIFS('1. All Data'!$AB$3:$AB$133,"Environment &amp; Housing",'1. All Data'!$V$3:$V$133,"Completed Significantly After Target Deadline")</f>
        <v>1</v>
      </c>
      <c r="Y29" s="212">
        <f>X29/X35</f>
        <v>2.8571428571428571E-2</v>
      </c>
      <c r="Z29" s="404">
        <f>Y29+Y30</f>
        <v>0.11428571428571428</v>
      </c>
      <c r="AA29" s="212">
        <f>X29/X36</f>
        <v>2.8571428571428571E-2</v>
      </c>
      <c r="AB29" s="365">
        <f>AA29+AA30</f>
        <v>0.11428571428571428</v>
      </c>
      <c r="AC29" s="168"/>
    </row>
    <row r="30" spans="2:29" ht="20.25" customHeight="1">
      <c r="B30" s="214" t="s">
        <v>60</v>
      </c>
      <c r="C30" s="211">
        <f>COUNTIFS('1. All Data'!$AB$3:$AB$133,"Environment &amp; Housing",'1. All Data'!$H$3:$H$133,"Off Target")</f>
        <v>0</v>
      </c>
      <c r="D30" s="212">
        <f>C30/C35</f>
        <v>0</v>
      </c>
      <c r="E30" s="404"/>
      <c r="F30" s="213">
        <f>C30/C36</f>
        <v>0</v>
      </c>
      <c r="G30" s="405"/>
      <c r="I30" s="214" t="s">
        <v>60</v>
      </c>
      <c r="J30" s="211">
        <f>COUNTIFS('1. All Data'!$AB$3:$AB$133,"Environment &amp; Housing",'1. All Data'!$M$3:$M$133,"Off Target")</f>
        <v>0</v>
      </c>
      <c r="K30" s="212">
        <f>J30/J35</f>
        <v>0</v>
      </c>
      <c r="L30" s="404"/>
      <c r="M30" s="213">
        <f>J30/J36</f>
        <v>0</v>
      </c>
      <c r="N30" s="405"/>
      <c r="P30" s="214" t="s">
        <v>60</v>
      </c>
      <c r="Q30" s="211">
        <f>COUNTIFS('1. All Data'!$AB$3:$AB$133,"Environment &amp; Housing",'1. All Data'!$R$3:$R$133,"Off Target")</f>
        <v>2</v>
      </c>
      <c r="R30" s="212">
        <f>Q30/Q35</f>
        <v>5.7142857142857141E-2</v>
      </c>
      <c r="S30" s="404"/>
      <c r="T30" s="213">
        <f>Q30/Q36</f>
        <v>5.8823529411764705E-2</v>
      </c>
      <c r="U30" s="405"/>
      <c r="W30" s="173" t="s">
        <v>60</v>
      </c>
      <c r="X30" s="211">
        <f>COUNTIFS('1. All Data'!$AB$3:$AB$133,"Environment &amp; Housing",'1. All Data'!$V$3:$V$133,"Off Target")</f>
        <v>3</v>
      </c>
      <c r="Y30" s="212">
        <f>X30/X35</f>
        <v>8.5714285714285715E-2</v>
      </c>
      <c r="Z30" s="404"/>
      <c r="AA30" s="212">
        <f>X30/X36</f>
        <v>8.5714285714285715E-2</v>
      </c>
      <c r="AB30" s="365"/>
      <c r="AC30" s="168"/>
    </row>
    <row r="31" spans="2:29" ht="15" customHeight="1">
      <c r="B31" s="215" t="s">
        <v>89</v>
      </c>
      <c r="C31" s="211">
        <f>COUNTIFS('1. All Data'!$AB$3:$AB$133,"Environment &amp; Housing",'1. All Data'!$H$3:$H$133,"Not yet due")</f>
        <v>10</v>
      </c>
      <c r="D31" s="216">
        <f>C31/C35</f>
        <v>0.2857142857142857</v>
      </c>
      <c r="E31" s="216">
        <f>D31</f>
        <v>0.2857142857142857</v>
      </c>
      <c r="F31" s="217"/>
      <c r="G31" s="59"/>
      <c r="I31" s="215" t="s">
        <v>89</v>
      </c>
      <c r="J31" s="211">
        <f>COUNTIFS('1. All Data'!$AB$3:$AB$133,"Environment &amp; Housing",'1. All Data'!$M$3:$M$133,"Not yet due")</f>
        <v>8</v>
      </c>
      <c r="K31" s="216">
        <f>J31/J35</f>
        <v>0.22857142857142856</v>
      </c>
      <c r="L31" s="216">
        <f>K31</f>
        <v>0.22857142857142856</v>
      </c>
      <c r="M31" s="217"/>
      <c r="N31" s="59"/>
      <c r="P31" s="215" t="s">
        <v>89</v>
      </c>
      <c r="Q31" s="211">
        <f>COUNTIFS('1. All Data'!$AB$3:$AB$133,"Environment &amp; Housing",'1. All Data'!$R$3:$R$133,"Not yet due")</f>
        <v>1</v>
      </c>
      <c r="R31" s="216">
        <f>Q31/Q35</f>
        <v>2.8571428571428571E-2</v>
      </c>
      <c r="S31" s="216">
        <f>R31</f>
        <v>2.8571428571428571E-2</v>
      </c>
      <c r="T31" s="217"/>
      <c r="U31" s="59"/>
      <c r="W31" s="174" t="s">
        <v>89</v>
      </c>
      <c r="X31" s="211">
        <f>COUNTIFS('1. All Data'!$AB$3:$AB$133,"Environment &amp; Housing",'1. All Data'!$V$3:$V$133,"Not yet due")</f>
        <v>0</v>
      </c>
      <c r="Y31" s="216">
        <f>X31/X35</f>
        <v>0</v>
      </c>
      <c r="Z31" s="216">
        <f>Y31</f>
        <v>0</v>
      </c>
      <c r="AA31" s="176"/>
      <c r="AB31" s="59"/>
      <c r="AC31" s="168"/>
    </row>
    <row r="32" spans="2:29" ht="15" customHeight="1">
      <c r="B32" s="215" t="s">
        <v>55</v>
      </c>
      <c r="C32" s="211">
        <f>COUNTIFS('1. All Data'!$AB$3:$AB$133,"Environment &amp; Housing",'1. All Data'!$H$3:$H$133,"Update not provided")</f>
        <v>0</v>
      </c>
      <c r="D32" s="216">
        <f>C32/C35</f>
        <v>0</v>
      </c>
      <c r="E32" s="216">
        <f>D32</f>
        <v>0</v>
      </c>
      <c r="F32" s="217"/>
      <c r="G32" s="2"/>
      <c r="I32" s="215" t="s">
        <v>55</v>
      </c>
      <c r="J32" s="211">
        <f>COUNTIFS('1. All Data'!$AB$3:$AB$133,"Environment &amp; Housing",'1. All Data'!$M$3:$M$133,"Update not provided")</f>
        <v>0</v>
      </c>
      <c r="K32" s="216">
        <f>J32/J35</f>
        <v>0</v>
      </c>
      <c r="L32" s="216">
        <f>K32</f>
        <v>0</v>
      </c>
      <c r="M32" s="217"/>
      <c r="N32" s="2"/>
      <c r="P32" s="215" t="s">
        <v>55</v>
      </c>
      <c r="Q32" s="211">
        <f>COUNTIFS('1. All Data'!$AB$3:$AB$133,"Environment &amp; Housing",'1. All Data'!$R$3:$R$133,"Update not provided")</f>
        <v>0</v>
      </c>
      <c r="R32" s="216">
        <f>Q32/Q35</f>
        <v>0</v>
      </c>
      <c r="S32" s="216">
        <f>R32</f>
        <v>0</v>
      </c>
      <c r="T32" s="217"/>
      <c r="U32" s="2"/>
      <c r="W32" s="174" t="s">
        <v>55</v>
      </c>
      <c r="X32" s="211">
        <f>COUNTIFS('1. All Data'!$AB$3:$AB$133,"Environment &amp; Housing",'1. All Data'!$V$3:$V$133,"Update not provided")</f>
        <v>0</v>
      </c>
      <c r="Y32" s="216">
        <f>X32/X35</f>
        <v>0</v>
      </c>
      <c r="Z32" s="216">
        <f>Y32</f>
        <v>0</v>
      </c>
      <c r="AA32" s="176"/>
      <c r="AB32" s="2"/>
      <c r="AC32" s="168"/>
    </row>
    <row r="33" spans="2:29" ht="15.75" customHeight="1">
      <c r="B33" s="218" t="s">
        <v>63</v>
      </c>
      <c r="C33" s="211">
        <f>COUNTIFS('1. All Data'!$AB$3:$AB$133,"Environment &amp; Housing",'1. All Data'!$H$3:$H$133,"Deferred")</f>
        <v>0</v>
      </c>
      <c r="D33" s="219">
        <f>C33/C35</f>
        <v>0</v>
      </c>
      <c r="E33" s="219">
        <f>D33</f>
        <v>0</v>
      </c>
      <c r="F33" s="220"/>
      <c r="G33" s="59"/>
      <c r="I33" s="218" t="s">
        <v>63</v>
      </c>
      <c r="J33" s="211">
        <f>COUNTIFS('1. All Data'!$AB$3:$AB$133,"Environment &amp; Housing",'1. All Data'!$M$3:$M$133,"Deferred")</f>
        <v>0</v>
      </c>
      <c r="K33" s="219">
        <f>J33/J35</f>
        <v>0</v>
      </c>
      <c r="L33" s="219">
        <f>K33</f>
        <v>0</v>
      </c>
      <c r="M33" s="220"/>
      <c r="N33" s="59"/>
      <c r="P33" s="218" t="s">
        <v>63</v>
      </c>
      <c r="Q33" s="211">
        <f>COUNTIFS('1. All Data'!$AB$3:$AB$133,"Environment &amp; Housing",'1. All Data'!$R$3:$R$133,"Deferred")</f>
        <v>0</v>
      </c>
      <c r="R33" s="219">
        <f>Q33/Q35</f>
        <v>0</v>
      </c>
      <c r="S33" s="219">
        <f>R33</f>
        <v>0</v>
      </c>
      <c r="T33" s="220"/>
      <c r="U33" s="59"/>
      <c r="W33" s="177" t="s">
        <v>63</v>
      </c>
      <c r="X33" s="211">
        <f>COUNTIFS('1. All Data'!$AB$3:$AB$133,"Environment &amp; Housing",'1. All Data'!$V$3:$V$133,"Deferred")</f>
        <v>0</v>
      </c>
      <c r="Y33" s="219">
        <f>X33/X35</f>
        <v>0</v>
      </c>
      <c r="Z33" s="219">
        <f>Y33</f>
        <v>0</v>
      </c>
      <c r="AA33" s="179"/>
      <c r="AB33" s="59"/>
      <c r="AC33" s="168"/>
    </row>
    <row r="34" spans="2:29" ht="15.75" customHeight="1">
      <c r="B34" s="218" t="s">
        <v>64</v>
      </c>
      <c r="C34" s="211">
        <f>COUNTIFS('1. All Data'!$AB$3:$AB$133,"Environment &amp; Housing",'1. All Data'!$H$3:$H$133,"Deleted")</f>
        <v>0</v>
      </c>
      <c r="D34" s="219">
        <f>C34/C35</f>
        <v>0</v>
      </c>
      <c r="E34" s="219">
        <f>D34</f>
        <v>0</v>
      </c>
      <c r="F34" s="220"/>
      <c r="G34" s="30"/>
      <c r="I34" s="218" t="s">
        <v>64</v>
      </c>
      <c r="J34" s="211">
        <f>COUNTIFS('1. All Data'!$AB$3:$AB$133,"Environment &amp; Housing",'1. All Data'!$M$3:$M$133,"Deleted")</f>
        <v>0</v>
      </c>
      <c r="K34" s="219">
        <f>J34/J35</f>
        <v>0</v>
      </c>
      <c r="L34" s="219">
        <f>K34</f>
        <v>0</v>
      </c>
      <c r="M34" s="220"/>
      <c r="N34" s="30"/>
      <c r="P34" s="218" t="s">
        <v>64</v>
      </c>
      <c r="Q34" s="211">
        <f>COUNTIFS('1. All Data'!$AB$3:$AB$133,"Environment &amp; Housing",'1. All Data'!$R$3:$R$133,"Deleted")</f>
        <v>0</v>
      </c>
      <c r="R34" s="219">
        <f>Q34/Q35</f>
        <v>0</v>
      </c>
      <c r="S34" s="219">
        <f>R34</f>
        <v>0</v>
      </c>
      <c r="T34" s="220"/>
      <c r="U34" s="30"/>
      <c r="W34" s="177" t="s">
        <v>64</v>
      </c>
      <c r="X34" s="211">
        <f>COUNTIFS('1. All Data'!$AB$3:$AB$133,"Environment &amp; Housing",'1. All Data'!$V$3:$V$133,"Deleted")</f>
        <v>0</v>
      </c>
      <c r="Y34" s="219">
        <f>X34/X35</f>
        <v>0</v>
      </c>
      <c r="Z34" s="219">
        <f>Y34</f>
        <v>0</v>
      </c>
      <c r="AA34" s="179"/>
      <c r="AB34" s="3"/>
      <c r="AC34" s="168"/>
    </row>
    <row r="35" spans="2:29" ht="15.75" customHeight="1">
      <c r="B35" s="221" t="s">
        <v>91</v>
      </c>
      <c r="C35" s="222">
        <f>SUM(C24:C34)</f>
        <v>35</v>
      </c>
      <c r="D35" s="179"/>
      <c r="E35" s="179"/>
      <c r="F35" s="223"/>
      <c r="G35" s="59"/>
      <c r="I35" s="221" t="s">
        <v>91</v>
      </c>
      <c r="J35" s="222">
        <f>SUM(J24:J34)</f>
        <v>35</v>
      </c>
      <c r="K35" s="179"/>
      <c r="L35" s="179"/>
      <c r="M35" s="223"/>
      <c r="N35" s="59"/>
      <c r="P35" s="221" t="s">
        <v>91</v>
      </c>
      <c r="Q35" s="222">
        <f>SUM(Q24:Q34)</f>
        <v>35</v>
      </c>
      <c r="R35" s="179"/>
      <c r="S35" s="179"/>
      <c r="T35" s="223"/>
      <c r="U35" s="59"/>
      <c r="W35" s="180" t="s">
        <v>91</v>
      </c>
      <c r="X35" s="222">
        <f>SUM(X24:X34)</f>
        <v>35</v>
      </c>
      <c r="Y35" s="179"/>
      <c r="Z35" s="179"/>
      <c r="AA35" s="59"/>
      <c r="AB35" s="59"/>
      <c r="AC35" s="168"/>
    </row>
    <row r="36" spans="2:29" ht="15.75" customHeight="1">
      <c r="B36" s="221" t="s">
        <v>92</v>
      </c>
      <c r="C36" s="222">
        <f>C35-C34-C33-C32-C31</f>
        <v>25</v>
      </c>
      <c r="D36" s="59"/>
      <c r="E36" s="59"/>
      <c r="F36" s="223"/>
      <c r="G36" s="59"/>
      <c r="I36" s="221" t="s">
        <v>92</v>
      </c>
      <c r="J36" s="222">
        <f>J35-J34-J33-J32-J31</f>
        <v>27</v>
      </c>
      <c r="K36" s="59"/>
      <c r="L36" s="59"/>
      <c r="M36" s="223"/>
      <c r="N36" s="59"/>
      <c r="P36" s="221" t="s">
        <v>92</v>
      </c>
      <c r="Q36" s="222">
        <f>Q35-Q34-Q33-Q32-Q31</f>
        <v>34</v>
      </c>
      <c r="R36" s="59"/>
      <c r="S36" s="59"/>
      <c r="T36" s="223"/>
      <c r="U36" s="59"/>
      <c r="W36" s="180" t="s">
        <v>92</v>
      </c>
      <c r="X36" s="222">
        <f>X35-X34-X33-X32-X31</f>
        <v>35</v>
      </c>
      <c r="Y36" s="59"/>
      <c r="Z36" s="59"/>
      <c r="AA36" s="59"/>
      <c r="AB36" s="59"/>
      <c r="AC36" s="168"/>
    </row>
    <row r="37" spans="2:29" ht="15.75" customHeight="1">
      <c r="W37" s="182"/>
      <c r="AA37" s="2"/>
      <c r="AC37" s="168"/>
    </row>
    <row r="38" spans="2:29" ht="15.75" customHeight="1">
      <c r="W38" s="167"/>
      <c r="X38" s="167"/>
      <c r="Y38" s="167"/>
      <c r="Z38" s="167"/>
      <c r="AA38" s="167"/>
      <c r="AB38" s="189"/>
      <c r="AC38" s="168"/>
    </row>
    <row r="39" spans="2:29" s="168" customFormat="1" ht="15.75" customHeight="1">
      <c r="B39" s="190"/>
      <c r="C39" s="167"/>
      <c r="D39" s="167"/>
      <c r="E39" s="167"/>
      <c r="F39" s="223"/>
      <c r="G39" s="167"/>
      <c r="I39" s="190"/>
      <c r="J39" s="167"/>
      <c r="K39" s="167"/>
      <c r="L39" s="167"/>
      <c r="M39" s="223"/>
      <c r="N39" s="167"/>
      <c r="P39" s="190"/>
      <c r="Q39" s="167"/>
      <c r="R39" s="167"/>
      <c r="S39" s="167"/>
      <c r="T39" s="223"/>
      <c r="U39" s="167"/>
      <c r="W39" s="224"/>
      <c r="X39" s="59"/>
      <c r="Y39" s="59"/>
      <c r="Z39" s="59"/>
      <c r="AA39" s="59"/>
      <c r="AB39" s="179"/>
    </row>
    <row r="40" spans="2:29" s="168" customFormat="1" ht="15.75" customHeight="1">
      <c r="B40" s="206" t="s">
        <v>246</v>
      </c>
      <c r="C40" s="207"/>
      <c r="D40" s="207"/>
      <c r="E40" s="207"/>
      <c r="F40" s="208"/>
      <c r="G40" s="207"/>
      <c r="I40" s="206" t="s">
        <v>246</v>
      </c>
      <c r="J40" s="207"/>
      <c r="K40" s="207"/>
      <c r="L40" s="207"/>
      <c r="M40" s="208"/>
      <c r="N40" s="207"/>
      <c r="P40" s="206" t="s">
        <v>246</v>
      </c>
      <c r="Q40" s="207"/>
      <c r="R40" s="207"/>
      <c r="S40" s="207"/>
      <c r="T40" s="208"/>
      <c r="U40" s="207"/>
      <c r="W40" s="206" t="s">
        <v>246</v>
      </c>
      <c r="X40" s="207"/>
      <c r="Y40" s="207"/>
      <c r="Z40" s="207"/>
      <c r="AA40" s="208"/>
      <c r="AB40" s="207"/>
    </row>
    <row r="41" spans="2:29" ht="36" customHeight="1">
      <c r="B41" s="209" t="s">
        <v>82</v>
      </c>
      <c r="C41" s="210" t="s">
        <v>83</v>
      </c>
      <c r="D41" s="210" t="s">
        <v>84</v>
      </c>
      <c r="E41" s="210" t="s">
        <v>85</v>
      </c>
      <c r="F41" s="209" t="s">
        <v>86</v>
      </c>
      <c r="G41" s="210" t="s">
        <v>87</v>
      </c>
      <c r="I41" s="209" t="s">
        <v>82</v>
      </c>
      <c r="J41" s="210" t="s">
        <v>83</v>
      </c>
      <c r="K41" s="210" t="s">
        <v>84</v>
      </c>
      <c r="L41" s="210" t="s">
        <v>85</v>
      </c>
      <c r="M41" s="209" t="s">
        <v>86</v>
      </c>
      <c r="N41" s="210" t="s">
        <v>87</v>
      </c>
      <c r="P41" s="209" t="s">
        <v>82</v>
      </c>
      <c r="Q41" s="210" t="s">
        <v>83</v>
      </c>
      <c r="R41" s="210" t="s">
        <v>84</v>
      </c>
      <c r="S41" s="210" t="s">
        <v>85</v>
      </c>
      <c r="T41" s="209" t="s">
        <v>86</v>
      </c>
      <c r="U41" s="210" t="s">
        <v>87</v>
      </c>
      <c r="W41" s="166" t="s">
        <v>82</v>
      </c>
      <c r="X41" s="166" t="s">
        <v>83</v>
      </c>
      <c r="Y41" s="166" t="s">
        <v>84</v>
      </c>
      <c r="Z41" s="166" t="s">
        <v>85</v>
      </c>
      <c r="AA41" s="166" t="s">
        <v>86</v>
      </c>
      <c r="AB41" s="166" t="s">
        <v>87</v>
      </c>
      <c r="AC41" s="168"/>
    </row>
    <row r="42" spans="2:29" ht="18.75" customHeight="1">
      <c r="B42" s="233" t="s">
        <v>88</v>
      </c>
      <c r="C42" s="211">
        <f>COUNTIFS('1. All Data'!$AB$3:$AB$133,"Leisure, Amenities &amp; Tourism",'1. All Data'!$H$3:$H$133,"Fully Achieved")</f>
        <v>0</v>
      </c>
      <c r="D42" s="212">
        <f>C42/C53</f>
        <v>0</v>
      </c>
      <c r="E42" s="404">
        <f>D42+D43</f>
        <v>0.47368421052631576</v>
      </c>
      <c r="F42" s="213">
        <f>C42/C54</f>
        <v>0</v>
      </c>
      <c r="G42" s="409">
        <f>F42+F43</f>
        <v>0.9</v>
      </c>
      <c r="I42" s="233" t="s">
        <v>88</v>
      </c>
      <c r="J42" s="211">
        <f>COUNTIFS('1. All Data'!$AB$3:$AB$133,"Leisure, Amenities &amp; Tourism",'1. All Data'!$M$3:$M$133,"Fully Achieved")</f>
        <v>3</v>
      </c>
      <c r="K42" s="212">
        <f>J42/J53</f>
        <v>0.15789473684210525</v>
      </c>
      <c r="L42" s="404">
        <f>K42+K43</f>
        <v>0.73684210526315796</v>
      </c>
      <c r="M42" s="213">
        <f>J42/J54</f>
        <v>0.2</v>
      </c>
      <c r="N42" s="409">
        <f>M42+M43</f>
        <v>0.93333333333333335</v>
      </c>
      <c r="P42" s="233" t="s">
        <v>88</v>
      </c>
      <c r="Q42" s="211">
        <f>COUNTIFS('1. All Data'!$AB$3:$AB$133,"Leisure, Amenities &amp; Tourism",'1. All Data'!$R$3:$R$133,"Fully Achieved")</f>
        <v>9</v>
      </c>
      <c r="R42" s="212">
        <f>Q42/Q53</f>
        <v>0.47368421052631576</v>
      </c>
      <c r="S42" s="404">
        <f>R42+R43</f>
        <v>0.84210526315789469</v>
      </c>
      <c r="T42" s="213">
        <f>Q42/Q54</f>
        <v>0.52941176470588236</v>
      </c>
      <c r="U42" s="409">
        <f>T42+T43</f>
        <v>0.94117647058823528</v>
      </c>
      <c r="W42" s="233" t="s">
        <v>88</v>
      </c>
      <c r="X42" s="211">
        <f>COUNTIFS('1. All Data'!$AB$3:$AB$133,"Leisure, Amenities &amp; Tourism",'1. All Data'!$V$3:$V$133,"Fully Achieved")</f>
        <v>17</v>
      </c>
      <c r="Y42" s="212">
        <f>X42/X53</f>
        <v>0.89473684210526316</v>
      </c>
      <c r="Z42" s="404">
        <f>Y42+Y43</f>
        <v>0.89473684210526316</v>
      </c>
      <c r="AA42" s="212">
        <f>X42/X54</f>
        <v>0.94444444444444442</v>
      </c>
      <c r="AB42" s="378">
        <f>AA42+AA43</f>
        <v>0.94444444444444442</v>
      </c>
      <c r="AC42" s="168"/>
    </row>
    <row r="43" spans="2:29" ht="18.75" customHeight="1">
      <c r="B43" s="233" t="s">
        <v>65</v>
      </c>
      <c r="C43" s="211">
        <f>COUNTIFS('1. All Data'!$AB$3:$AB$133,"Leisure, Amenities &amp; Tourism",'1. All Data'!$H$3:$H$133,"On Track to be Achieved")</f>
        <v>9</v>
      </c>
      <c r="D43" s="212">
        <f>C43/C53</f>
        <v>0.47368421052631576</v>
      </c>
      <c r="E43" s="404"/>
      <c r="F43" s="213">
        <f>C43/C54</f>
        <v>0.9</v>
      </c>
      <c r="G43" s="409"/>
      <c r="I43" s="233" t="s">
        <v>65</v>
      </c>
      <c r="J43" s="211">
        <f>COUNTIFS('1. All Data'!$AB$3:$AB$133,"Leisure, Amenities &amp; Tourism",'1. All Data'!$M$3:$M$133,"On Track to be Achieved")</f>
        <v>11</v>
      </c>
      <c r="K43" s="212">
        <f>J43/J53</f>
        <v>0.57894736842105265</v>
      </c>
      <c r="L43" s="404"/>
      <c r="M43" s="213">
        <f>J43/J54</f>
        <v>0.73333333333333328</v>
      </c>
      <c r="N43" s="409"/>
      <c r="P43" s="233" t="s">
        <v>65</v>
      </c>
      <c r="Q43" s="211">
        <f>COUNTIFS('1. All Data'!$AB$3:$AB$133,"Leisure, Amenities &amp; Tourism",'1. All Data'!$R$3:$R$133,"On Track to be Achieved")</f>
        <v>7</v>
      </c>
      <c r="R43" s="212">
        <f>Q43/Q53</f>
        <v>0.36842105263157893</v>
      </c>
      <c r="S43" s="404"/>
      <c r="T43" s="213">
        <f>Q43/Q54</f>
        <v>0.41176470588235292</v>
      </c>
      <c r="U43" s="409"/>
      <c r="W43" s="233" t="s">
        <v>57</v>
      </c>
      <c r="X43" s="211">
        <f>COUNTIFS('1. All Data'!$AB$3:$AB$133,"Leisure, Amenities &amp; Tourism",'1. All Data'!$V$3:$V$133,"Numerical Outturn Within 5% Tolerance")</f>
        <v>0</v>
      </c>
      <c r="Y43" s="212">
        <f>X43/X53</f>
        <v>0</v>
      </c>
      <c r="Z43" s="404"/>
      <c r="AA43" s="212">
        <f>X43/X54</f>
        <v>0</v>
      </c>
      <c r="AB43" s="378"/>
      <c r="AC43" s="168"/>
    </row>
    <row r="44" spans="2:29" ht="16.5" customHeight="1">
      <c r="B44" s="398" t="s">
        <v>66</v>
      </c>
      <c r="C44" s="401">
        <f>COUNTIFS('1. All Data'!$AB$3:$AB$133,"Leisure, Amenities &amp; Tourism",'1. All Data'!$H$3:$H$133,"In Danger of Falling Behind Target")</f>
        <v>1</v>
      </c>
      <c r="D44" s="406">
        <f>C44/C53</f>
        <v>5.2631578947368418E-2</v>
      </c>
      <c r="E44" s="406">
        <f>D44</f>
        <v>5.2631578947368418E-2</v>
      </c>
      <c r="F44" s="392">
        <f>C44/C54</f>
        <v>0.1</v>
      </c>
      <c r="G44" s="395">
        <f>F44</f>
        <v>0.1</v>
      </c>
      <c r="I44" s="398" t="s">
        <v>66</v>
      </c>
      <c r="J44" s="401">
        <f>COUNTIFS('1. All Data'!$AB$3:$AB$133,"Leisure, Amenities &amp; Tourism",'1. All Data'!$M$3:$M$133,"In Danger of Falling Behind Target")</f>
        <v>0</v>
      </c>
      <c r="K44" s="406">
        <f>J44/J53</f>
        <v>0</v>
      </c>
      <c r="L44" s="406">
        <f>K44</f>
        <v>0</v>
      </c>
      <c r="M44" s="392">
        <f>J44/J54</f>
        <v>0</v>
      </c>
      <c r="N44" s="395">
        <f>M44</f>
        <v>0</v>
      </c>
      <c r="P44" s="398" t="s">
        <v>66</v>
      </c>
      <c r="Q44" s="401">
        <f>COUNTIFS('1. All Data'!$AB$3:$AB$133,"Leisure, Amenities &amp; Tourism",'1. All Data'!$R$3:$R$133,"In Danger of Falling Behind Target")</f>
        <v>0</v>
      </c>
      <c r="R44" s="406">
        <f>Q44/Q53</f>
        <v>0</v>
      </c>
      <c r="S44" s="406">
        <f>R44</f>
        <v>0</v>
      </c>
      <c r="T44" s="392">
        <f>Q44/Q54</f>
        <v>0</v>
      </c>
      <c r="U44" s="395">
        <f>T44</f>
        <v>0</v>
      </c>
      <c r="W44" s="171" t="s">
        <v>58</v>
      </c>
      <c r="X44" s="172">
        <f>COUNTIFS('1. All Data'!$AB$3:$AB$133,"Leisure, Amenities &amp; Tourism",'1. All Data'!$V$3:$V$133,"Numerical Outturn Within 10% Tolerance")</f>
        <v>0</v>
      </c>
      <c r="Y44" s="170">
        <f>X44/X53</f>
        <v>0</v>
      </c>
      <c r="Z44" s="363">
        <f>SUM(Y44:Y46)</f>
        <v>5.2631578947368418E-2</v>
      </c>
      <c r="AA44" s="170">
        <f>X44/X54</f>
        <v>0</v>
      </c>
      <c r="AB44" s="364">
        <f>SUM(AA44:AA46)</f>
        <v>5.5555555555555552E-2</v>
      </c>
      <c r="AC44" s="168"/>
    </row>
    <row r="45" spans="2:29" ht="16.5" customHeight="1">
      <c r="B45" s="399"/>
      <c r="C45" s="402"/>
      <c r="D45" s="407"/>
      <c r="E45" s="407"/>
      <c r="F45" s="393"/>
      <c r="G45" s="396"/>
      <c r="I45" s="399"/>
      <c r="J45" s="402"/>
      <c r="K45" s="407"/>
      <c r="L45" s="407"/>
      <c r="M45" s="393"/>
      <c r="N45" s="396"/>
      <c r="P45" s="399"/>
      <c r="Q45" s="402"/>
      <c r="R45" s="407"/>
      <c r="S45" s="407"/>
      <c r="T45" s="393"/>
      <c r="U45" s="396"/>
      <c r="W45" s="171" t="s">
        <v>59</v>
      </c>
      <c r="X45" s="172">
        <f>COUNTIFS('1. All Data'!$AB$3:$AB$133,"Leisure, Amenities &amp; Tourism",'1. All Data'!$V$3:$V$133,"Target Partially Met")</f>
        <v>0</v>
      </c>
      <c r="Y45" s="170">
        <f>X45/X53</f>
        <v>0</v>
      </c>
      <c r="Z45" s="363"/>
      <c r="AA45" s="170">
        <f>X45/X54</f>
        <v>0</v>
      </c>
      <c r="AB45" s="364"/>
      <c r="AC45" s="168"/>
    </row>
    <row r="46" spans="2:29" ht="16.5" customHeight="1">
      <c r="B46" s="400"/>
      <c r="C46" s="403"/>
      <c r="D46" s="408"/>
      <c r="E46" s="408"/>
      <c r="F46" s="394"/>
      <c r="G46" s="397"/>
      <c r="I46" s="400"/>
      <c r="J46" s="403"/>
      <c r="K46" s="408"/>
      <c r="L46" s="408"/>
      <c r="M46" s="394"/>
      <c r="N46" s="397"/>
      <c r="P46" s="400"/>
      <c r="Q46" s="403"/>
      <c r="R46" s="408"/>
      <c r="S46" s="408"/>
      <c r="T46" s="394"/>
      <c r="U46" s="397"/>
      <c r="W46" s="171" t="s">
        <v>62</v>
      </c>
      <c r="X46" s="172">
        <f>COUNTIFS('1. All Data'!$AB$3:$AB$133,"Leisure, Amenities &amp; Tourism",'1. All Data'!$V$3:$V$133,"Completion Date Within Reasonable Tolerance")</f>
        <v>1</v>
      </c>
      <c r="Y46" s="170">
        <f>X46/X53</f>
        <v>5.2631578947368418E-2</v>
      </c>
      <c r="Z46" s="363"/>
      <c r="AA46" s="170">
        <f>X46/X54</f>
        <v>5.5555555555555552E-2</v>
      </c>
      <c r="AB46" s="364"/>
      <c r="AC46" s="168"/>
    </row>
    <row r="47" spans="2:29" ht="22.5" customHeight="1">
      <c r="B47" s="214" t="s">
        <v>67</v>
      </c>
      <c r="C47" s="211">
        <f>COUNTIFS('1. All Data'!$AB$3:$AB$133,"Leisure, Amenities &amp; Tourism",'1. All Data'!$H$3:$H$133,"Completed Behind Schedule")</f>
        <v>0</v>
      </c>
      <c r="D47" s="212">
        <f>C47/C53</f>
        <v>0</v>
      </c>
      <c r="E47" s="404">
        <f>D47+D48</f>
        <v>0</v>
      </c>
      <c r="F47" s="213">
        <f>C47/C54</f>
        <v>0</v>
      </c>
      <c r="G47" s="405">
        <f>F47+F48</f>
        <v>0</v>
      </c>
      <c r="I47" s="214" t="s">
        <v>67</v>
      </c>
      <c r="J47" s="211">
        <f>COUNTIFS('1. All Data'!$AB$3:$AB$133,"Leisure, Amenities &amp; Tourism",'1. All Data'!$M$3:$M$133,"Completed Behind Schedule")</f>
        <v>1</v>
      </c>
      <c r="K47" s="212">
        <f>J47/J53</f>
        <v>5.2631578947368418E-2</v>
      </c>
      <c r="L47" s="404">
        <f>K47+K48</f>
        <v>5.2631578947368418E-2</v>
      </c>
      <c r="M47" s="213">
        <f>J47/J54</f>
        <v>6.6666666666666666E-2</v>
      </c>
      <c r="N47" s="405">
        <f>M47+M48</f>
        <v>6.6666666666666666E-2</v>
      </c>
      <c r="P47" s="214" t="s">
        <v>67</v>
      </c>
      <c r="Q47" s="211">
        <f>COUNTIFS('1. All Data'!$AB$3:$AB$133,"Leisure, Amenities &amp; Tourism",'1. All Data'!$R$3:$R$133,"Completed Behind Schedule")</f>
        <v>1</v>
      </c>
      <c r="R47" s="212">
        <f>Q47/Q53</f>
        <v>5.2631578947368418E-2</v>
      </c>
      <c r="S47" s="404">
        <f>R47+R48</f>
        <v>5.2631578947368418E-2</v>
      </c>
      <c r="T47" s="213">
        <f>Q47/Q54</f>
        <v>5.8823529411764705E-2</v>
      </c>
      <c r="U47" s="405">
        <f>T47+T48</f>
        <v>5.8823529411764705E-2</v>
      </c>
      <c r="W47" s="173" t="s">
        <v>61</v>
      </c>
      <c r="X47" s="211">
        <f>COUNTIFS('1. All Data'!$AB$3:$AB$133,"Leisure, Amenities &amp; Tourism",'1. All Data'!$V$3:$V$133,"Completed Significantly After Target Deadline")</f>
        <v>0</v>
      </c>
      <c r="Y47" s="212">
        <f>X47/X53</f>
        <v>0</v>
      </c>
      <c r="Z47" s="404">
        <f>Y47+Y48</f>
        <v>0</v>
      </c>
      <c r="AA47" s="212">
        <f>X47/X54</f>
        <v>0</v>
      </c>
      <c r="AB47" s="365">
        <f>AA47+AA48</f>
        <v>0</v>
      </c>
      <c r="AC47" s="168"/>
    </row>
    <row r="48" spans="2:29" ht="22.5" customHeight="1">
      <c r="B48" s="214" t="s">
        <v>60</v>
      </c>
      <c r="C48" s="211">
        <f>COUNTIFS('1. All Data'!$AB$3:$AB$133,"Leisure, Amenities &amp; Tourism",'1. All Data'!$H$3:$H$133,"Off Target")</f>
        <v>0</v>
      </c>
      <c r="D48" s="212">
        <f>C48/C53</f>
        <v>0</v>
      </c>
      <c r="E48" s="404"/>
      <c r="F48" s="213">
        <f>C48/C54</f>
        <v>0</v>
      </c>
      <c r="G48" s="405"/>
      <c r="I48" s="214" t="s">
        <v>60</v>
      </c>
      <c r="J48" s="211">
        <f>COUNTIFS('1. All Data'!$AB$3:$AB$133,"Leisure, Amenities &amp; Tourism",'1. All Data'!$M$3:$M$133,"Off Target")</f>
        <v>0</v>
      </c>
      <c r="K48" s="212">
        <f>J48/J53</f>
        <v>0</v>
      </c>
      <c r="L48" s="404"/>
      <c r="M48" s="213">
        <f>J48/J54</f>
        <v>0</v>
      </c>
      <c r="N48" s="405"/>
      <c r="P48" s="214" t="s">
        <v>60</v>
      </c>
      <c r="Q48" s="211">
        <f>COUNTIFS('1. All Data'!$AB$3:$AB$133,"Leisure, Amenities &amp; Tourism",'1. All Data'!$R$3:$R$133,"Off Target")</f>
        <v>0</v>
      </c>
      <c r="R48" s="212">
        <f>Q48/Q53</f>
        <v>0</v>
      </c>
      <c r="S48" s="404"/>
      <c r="T48" s="213">
        <f>Q48/Q54</f>
        <v>0</v>
      </c>
      <c r="U48" s="405"/>
      <c r="W48" s="173" t="s">
        <v>60</v>
      </c>
      <c r="X48" s="211">
        <f>COUNTIFS('1. All Data'!$AB$3:$AB$133,"Leisure, Amenities &amp; Tourism",'1. All Data'!$V$3:$V$133,"Off Target")</f>
        <v>0</v>
      </c>
      <c r="Y48" s="212">
        <f>X48/X53</f>
        <v>0</v>
      </c>
      <c r="Z48" s="404"/>
      <c r="AA48" s="212">
        <f>X48/X54</f>
        <v>0</v>
      </c>
      <c r="AB48" s="365"/>
      <c r="AC48" s="168"/>
    </row>
    <row r="49" spans="2:29" ht="15.75" customHeight="1">
      <c r="B49" s="215" t="s">
        <v>89</v>
      </c>
      <c r="C49" s="211">
        <f>COUNTIFS('1. All Data'!$AB$3:$AB$133,"Leisure, Amenities &amp; Tourism",'1. All Data'!$H$3:$H$133,"Not yet due")</f>
        <v>8</v>
      </c>
      <c r="D49" s="216">
        <f>C49/C53</f>
        <v>0.42105263157894735</v>
      </c>
      <c r="E49" s="216">
        <f>D49</f>
        <v>0.42105263157894735</v>
      </c>
      <c r="F49" s="217"/>
      <c r="G49" s="59"/>
      <c r="I49" s="215" t="s">
        <v>89</v>
      </c>
      <c r="J49" s="211">
        <f>COUNTIFS('1. All Data'!$AB$3:$AB$133,"Leisure, Amenities &amp; Tourism",'1. All Data'!$M$3:$M$133,"Not yet due")</f>
        <v>3</v>
      </c>
      <c r="K49" s="216">
        <f>J49/J53</f>
        <v>0.15789473684210525</v>
      </c>
      <c r="L49" s="216">
        <f>K49</f>
        <v>0.15789473684210525</v>
      </c>
      <c r="M49" s="217"/>
      <c r="N49" s="59"/>
      <c r="P49" s="215" t="s">
        <v>89</v>
      </c>
      <c r="Q49" s="211">
        <f>COUNTIFS('1. All Data'!$AB$3:$AB$133,"Leisure, Amenities &amp; Tourism",'1. All Data'!$R$3:$R$133,"Not yet due")</f>
        <v>1</v>
      </c>
      <c r="R49" s="216">
        <f>Q49/Q53</f>
        <v>5.2631578947368418E-2</v>
      </c>
      <c r="S49" s="216">
        <f>R49</f>
        <v>5.2631578947368418E-2</v>
      </c>
      <c r="T49" s="217"/>
      <c r="U49" s="59"/>
      <c r="W49" s="174" t="s">
        <v>89</v>
      </c>
      <c r="X49" s="211">
        <f>COUNTIFS('1. All Data'!$AB$3:$AB$133,"Leisure, Amenities &amp; Tourism",'1. All Data'!$V$3:$V$133,"Not yet due")</f>
        <v>0</v>
      </c>
      <c r="Y49" s="216">
        <f>X49/X53</f>
        <v>0</v>
      </c>
      <c r="Z49" s="216">
        <f>Y49</f>
        <v>0</v>
      </c>
      <c r="AA49" s="176"/>
      <c r="AB49" s="59"/>
      <c r="AC49" s="168"/>
    </row>
    <row r="50" spans="2:29" ht="15.75" customHeight="1">
      <c r="B50" s="215" t="s">
        <v>55</v>
      </c>
      <c r="C50" s="211">
        <f>COUNTIFS('1. All Data'!$AB$3:$AB$133,"Leisure, Amenities &amp; Tourism",'1. All Data'!$H$3:$H$133,"Update not provided")</f>
        <v>0</v>
      </c>
      <c r="D50" s="216">
        <f>C50/C53</f>
        <v>0</v>
      </c>
      <c r="E50" s="216">
        <f>D50</f>
        <v>0</v>
      </c>
      <c r="F50" s="217"/>
      <c r="G50" s="2"/>
      <c r="I50" s="215" t="s">
        <v>55</v>
      </c>
      <c r="J50" s="211">
        <f>COUNTIFS('1. All Data'!$AB$3:$AB$133,"Leisure, Amenities &amp; Tourism",'1. All Data'!$M$3:$M$133,"Update not provided")</f>
        <v>0</v>
      </c>
      <c r="K50" s="216">
        <f>J50/J53</f>
        <v>0</v>
      </c>
      <c r="L50" s="216">
        <f>K50</f>
        <v>0</v>
      </c>
      <c r="M50" s="217"/>
      <c r="N50" s="2"/>
      <c r="P50" s="215" t="s">
        <v>55</v>
      </c>
      <c r="Q50" s="211">
        <f>COUNTIFS('1. All Data'!$AB$3:$AB$133,"Leisure, Amenities &amp; Tourism",'1. All Data'!$R$3:$R$133,"Update not provided")</f>
        <v>0</v>
      </c>
      <c r="R50" s="216">
        <f>Q50/Q53</f>
        <v>0</v>
      </c>
      <c r="S50" s="216">
        <f>R50</f>
        <v>0</v>
      </c>
      <c r="T50" s="217"/>
      <c r="U50" s="2"/>
      <c r="W50" s="174" t="s">
        <v>55</v>
      </c>
      <c r="X50" s="211">
        <f>COUNTIFS('1. All Data'!$AB$3:$AB$133,"Leisure, Amenities &amp; Tourism",'1. All Data'!$V$3:$V$133,"Update not provided")</f>
        <v>0</v>
      </c>
      <c r="Y50" s="216">
        <f>X50/X53</f>
        <v>0</v>
      </c>
      <c r="Z50" s="216">
        <f>Y50</f>
        <v>0</v>
      </c>
      <c r="AA50" s="176"/>
      <c r="AB50" s="2"/>
      <c r="AC50" s="168"/>
    </row>
    <row r="51" spans="2:29" ht="15.75" customHeight="1">
      <c r="B51" s="218" t="s">
        <v>63</v>
      </c>
      <c r="C51" s="211">
        <f>COUNTIFS('1. All Data'!$AB$3:$AB$133,"Leisure, Amenities &amp; Tourism",'1. All Data'!$H$3:$H$133,"Deferred")</f>
        <v>1</v>
      </c>
      <c r="D51" s="219">
        <f>C51/C53</f>
        <v>5.2631578947368418E-2</v>
      </c>
      <c r="E51" s="219">
        <f>D51</f>
        <v>5.2631578947368418E-2</v>
      </c>
      <c r="F51" s="220"/>
      <c r="G51" s="59"/>
      <c r="I51" s="218" t="s">
        <v>63</v>
      </c>
      <c r="J51" s="211">
        <f>COUNTIFS('1. All Data'!$AB$3:$AB$133,"Leisure, Amenities &amp; Tourism",'1. All Data'!$M$3:$M$133,"Deferred")</f>
        <v>1</v>
      </c>
      <c r="K51" s="219">
        <f>J51/J53</f>
        <v>5.2631578947368418E-2</v>
      </c>
      <c r="L51" s="219">
        <f>K51</f>
        <v>5.2631578947368418E-2</v>
      </c>
      <c r="M51" s="220"/>
      <c r="N51" s="59"/>
      <c r="P51" s="218" t="s">
        <v>63</v>
      </c>
      <c r="Q51" s="211">
        <f>COUNTIFS('1. All Data'!$AB$3:$AB$133,"Leisure, Amenities &amp; Tourism",'1. All Data'!$R$3:$R$133,"Deferred")</f>
        <v>1</v>
      </c>
      <c r="R51" s="219">
        <f>Q51/Q53</f>
        <v>5.2631578947368418E-2</v>
      </c>
      <c r="S51" s="219">
        <f>R51</f>
        <v>5.2631578947368418E-2</v>
      </c>
      <c r="T51" s="220"/>
      <c r="U51" s="59"/>
      <c r="W51" s="177" t="s">
        <v>63</v>
      </c>
      <c r="X51" s="211">
        <f>COUNTIFS('1. All Data'!$AB$3:$AB$133,"Leisure, Amenities &amp; Tourism",'1. All Data'!$V$3:$V$133,"Deferred")</f>
        <v>1</v>
      </c>
      <c r="Y51" s="219">
        <f>X51/X53</f>
        <v>5.2631578947368418E-2</v>
      </c>
      <c r="Z51" s="219">
        <f>Y51</f>
        <v>5.2631578947368418E-2</v>
      </c>
      <c r="AA51" s="179"/>
      <c r="AB51" s="59"/>
      <c r="AC51" s="168"/>
    </row>
    <row r="52" spans="2:29" ht="15.75" customHeight="1">
      <c r="B52" s="218" t="s">
        <v>64</v>
      </c>
      <c r="C52" s="211">
        <f>COUNTIFS('1. All Data'!$AB$3:$AB$133,"Leisure, Amenities &amp; Tourism",'1. All Data'!$H$3:$H$133,"Deleted")</f>
        <v>0</v>
      </c>
      <c r="D52" s="219">
        <f>C52/C53</f>
        <v>0</v>
      </c>
      <c r="E52" s="219">
        <f>D52</f>
        <v>0</v>
      </c>
      <c r="F52" s="220"/>
      <c r="G52" s="30"/>
      <c r="I52" s="218" t="s">
        <v>64</v>
      </c>
      <c r="J52" s="211">
        <f>COUNTIFS('1. All Data'!$AB$3:$AB$133,"Leisure, Amenities &amp; Tourism",'1. All Data'!$M$3:$M$133,"Deleted")</f>
        <v>0</v>
      </c>
      <c r="K52" s="219">
        <f>J52/J53</f>
        <v>0</v>
      </c>
      <c r="L52" s="219">
        <f>K52</f>
        <v>0</v>
      </c>
      <c r="M52" s="220"/>
      <c r="N52" s="30"/>
      <c r="P52" s="218" t="s">
        <v>64</v>
      </c>
      <c r="Q52" s="211">
        <f>COUNTIFS('1. All Data'!$AB$3:$AB$133,"Leisure, Amenities &amp; Tourism",'1. All Data'!$R$3:$R$133,"Deleted")</f>
        <v>0</v>
      </c>
      <c r="R52" s="219">
        <f>Q52/Q53</f>
        <v>0</v>
      </c>
      <c r="S52" s="219">
        <f>R52</f>
        <v>0</v>
      </c>
      <c r="T52" s="220"/>
      <c r="U52" s="30"/>
      <c r="W52" s="177" t="s">
        <v>64</v>
      </c>
      <c r="X52" s="211">
        <f>COUNTIFS('1. All Data'!$AB$3:$AB$133,"Leisure, Amenities &amp; Tourism",'1. All Data'!$V$3:$V$133,"Deleted")</f>
        <v>0</v>
      </c>
      <c r="Y52" s="219">
        <f>X52/X53</f>
        <v>0</v>
      </c>
      <c r="Z52" s="219">
        <f>Y52</f>
        <v>0</v>
      </c>
      <c r="AA52" s="179"/>
      <c r="AB52" s="3"/>
      <c r="AC52" s="168"/>
    </row>
    <row r="53" spans="2:29" ht="15.75" customHeight="1">
      <c r="B53" s="221" t="s">
        <v>91</v>
      </c>
      <c r="C53" s="222">
        <f>SUM(C42:C52)</f>
        <v>19</v>
      </c>
      <c r="D53" s="179"/>
      <c r="E53" s="179"/>
      <c r="F53" s="223"/>
      <c r="G53" s="59"/>
      <c r="I53" s="221" t="s">
        <v>91</v>
      </c>
      <c r="J53" s="222">
        <f>SUM(J42:J52)</f>
        <v>19</v>
      </c>
      <c r="K53" s="179"/>
      <c r="L53" s="179"/>
      <c r="M53" s="223"/>
      <c r="N53" s="59"/>
      <c r="P53" s="221" t="s">
        <v>91</v>
      </c>
      <c r="Q53" s="222">
        <f>SUM(Q42:Q52)</f>
        <v>19</v>
      </c>
      <c r="R53" s="179"/>
      <c r="S53" s="179"/>
      <c r="T53" s="223"/>
      <c r="U53" s="59"/>
      <c r="W53" s="180" t="s">
        <v>91</v>
      </c>
      <c r="X53" s="222">
        <f>SUM(X42:X52)</f>
        <v>19</v>
      </c>
      <c r="Y53" s="179"/>
      <c r="Z53" s="179"/>
      <c r="AA53" s="59"/>
      <c r="AB53" s="59"/>
      <c r="AC53" s="168"/>
    </row>
    <row r="54" spans="2:29" ht="15.75" customHeight="1">
      <c r="B54" s="221" t="s">
        <v>92</v>
      </c>
      <c r="C54" s="222">
        <f>C53-C52-C51-C50-C49</f>
        <v>10</v>
      </c>
      <c r="D54" s="59"/>
      <c r="E54" s="59"/>
      <c r="F54" s="223"/>
      <c r="G54" s="59"/>
      <c r="I54" s="221" t="s">
        <v>92</v>
      </c>
      <c r="J54" s="222">
        <f>J53-J52-J51-J50-J49</f>
        <v>15</v>
      </c>
      <c r="K54" s="59"/>
      <c r="L54" s="59"/>
      <c r="M54" s="223"/>
      <c r="N54" s="59"/>
      <c r="P54" s="221" t="s">
        <v>92</v>
      </c>
      <c r="Q54" s="222">
        <f>Q53-Q52-Q51-Q50-Q49</f>
        <v>17</v>
      </c>
      <c r="R54" s="59"/>
      <c r="S54" s="59"/>
      <c r="T54" s="223"/>
      <c r="U54" s="59"/>
      <c r="W54" s="180" t="s">
        <v>92</v>
      </c>
      <c r="X54" s="222">
        <f>X53-X52-X51-X50-X49</f>
        <v>18</v>
      </c>
      <c r="Y54" s="59"/>
      <c r="Z54" s="59"/>
      <c r="AA54" s="59"/>
      <c r="AB54" s="59"/>
      <c r="AC54" s="168"/>
    </row>
    <row r="55" spans="2:29" ht="15.75" customHeight="1">
      <c r="W55" s="182"/>
      <c r="AA55" s="2"/>
      <c r="AC55" s="168"/>
    </row>
    <row r="56" spans="2:29" ht="15.75" customHeight="1">
      <c r="W56" s="167"/>
      <c r="X56" s="225"/>
      <c r="Y56" s="167"/>
      <c r="Z56" s="167"/>
      <c r="AA56" s="167"/>
      <c r="AB56" s="189"/>
      <c r="AC56" s="168"/>
    </row>
    <row r="57" spans="2:29" ht="15.75" customHeight="1">
      <c r="W57" s="226"/>
      <c r="X57" s="227"/>
      <c r="Y57" s="59"/>
      <c r="Z57" s="59"/>
      <c r="AA57" s="59"/>
      <c r="AB57" s="179"/>
      <c r="AC57" s="168"/>
    </row>
    <row r="58" spans="2:29" s="168" customFormat="1" ht="15.6">
      <c r="B58" s="228" t="s">
        <v>115</v>
      </c>
      <c r="C58" s="207"/>
      <c r="D58" s="207"/>
      <c r="E58" s="207"/>
      <c r="F58" s="208"/>
      <c r="G58" s="207"/>
      <c r="I58" s="228" t="s">
        <v>115</v>
      </c>
      <c r="J58" s="207"/>
      <c r="K58" s="207"/>
      <c r="L58" s="207"/>
      <c r="M58" s="208"/>
      <c r="N58" s="207"/>
      <c r="P58" s="228" t="s">
        <v>115</v>
      </c>
      <c r="Q58" s="207"/>
      <c r="R58" s="207"/>
      <c r="S58" s="207"/>
      <c r="T58" s="208"/>
      <c r="U58" s="207"/>
      <c r="W58" s="228" t="s">
        <v>1063</v>
      </c>
      <c r="X58" s="207"/>
      <c r="Y58" s="207"/>
      <c r="Z58" s="207"/>
      <c r="AA58" s="208"/>
      <c r="AB58" s="207"/>
    </row>
    <row r="59" spans="2:29" ht="41.25" customHeight="1">
      <c r="B59" s="209" t="s">
        <v>82</v>
      </c>
      <c r="C59" s="210" t="s">
        <v>83</v>
      </c>
      <c r="D59" s="210" t="s">
        <v>84</v>
      </c>
      <c r="E59" s="210" t="s">
        <v>85</v>
      </c>
      <c r="F59" s="209" t="s">
        <v>86</v>
      </c>
      <c r="G59" s="210" t="s">
        <v>87</v>
      </c>
      <c r="I59" s="209" t="s">
        <v>82</v>
      </c>
      <c r="J59" s="210" t="s">
        <v>83</v>
      </c>
      <c r="K59" s="210" t="s">
        <v>84</v>
      </c>
      <c r="L59" s="210" t="s">
        <v>85</v>
      </c>
      <c r="M59" s="209" t="s">
        <v>86</v>
      </c>
      <c r="N59" s="210" t="s">
        <v>87</v>
      </c>
      <c r="P59" s="209" t="s">
        <v>82</v>
      </c>
      <c r="Q59" s="210" t="s">
        <v>83</v>
      </c>
      <c r="R59" s="210" t="s">
        <v>84</v>
      </c>
      <c r="S59" s="210" t="s">
        <v>85</v>
      </c>
      <c r="T59" s="209" t="s">
        <v>86</v>
      </c>
      <c r="U59" s="210" t="s">
        <v>87</v>
      </c>
      <c r="W59" s="166" t="s">
        <v>82</v>
      </c>
      <c r="X59" s="166" t="s">
        <v>83</v>
      </c>
      <c r="Y59" s="166" t="s">
        <v>84</v>
      </c>
      <c r="Z59" s="166" t="s">
        <v>85</v>
      </c>
      <c r="AA59" s="166" t="s">
        <v>86</v>
      </c>
      <c r="AB59" s="166" t="s">
        <v>87</v>
      </c>
      <c r="AC59" s="168"/>
    </row>
    <row r="60" spans="2:29" ht="27.75" customHeight="1">
      <c r="B60" s="233" t="s">
        <v>88</v>
      </c>
      <c r="C60" s="211">
        <f>COUNTIFS('1. All Data'!$AB$3:$AB$133,"Regeneration &amp; Planning Policy",'1. All Data'!$H$3:$H$133,"Fully Achieved")</f>
        <v>0</v>
      </c>
      <c r="D60" s="212" t="e">
        <f>C60/C71</f>
        <v>#DIV/0!</v>
      </c>
      <c r="E60" s="404" t="e">
        <f>D60+D61</f>
        <v>#DIV/0!</v>
      </c>
      <c r="F60" s="213" t="e">
        <f>C60/C72</f>
        <v>#DIV/0!</v>
      </c>
      <c r="G60" s="409" t="e">
        <f>F60+F61</f>
        <v>#DIV/0!</v>
      </c>
      <c r="I60" s="233" t="s">
        <v>88</v>
      </c>
      <c r="J60" s="211">
        <f>COUNTIFS('1. All Data'!$AB$3:$AB$133,"Regeneration &amp; Planning Policy",'1. All Data'!$M$3:$M$133,"Fully Achieved")</f>
        <v>0</v>
      </c>
      <c r="K60" s="212" t="e">
        <f>J60/J71</f>
        <v>#DIV/0!</v>
      </c>
      <c r="L60" s="404" t="e">
        <f>K60+K61</f>
        <v>#DIV/0!</v>
      </c>
      <c r="M60" s="213" t="e">
        <f>J60/J72</f>
        <v>#DIV/0!</v>
      </c>
      <c r="N60" s="409" t="e">
        <f>M60+M61</f>
        <v>#DIV/0!</v>
      </c>
      <c r="P60" s="233" t="s">
        <v>88</v>
      </c>
      <c r="Q60" s="211">
        <f>COUNTIFS('1. All Data'!$AB$3:$AB$133,"Regeneration &amp; Planning Policy",'1. All Data'!$R$3:$R$133,"Fully Achieved")</f>
        <v>0</v>
      </c>
      <c r="R60" s="212" t="e">
        <f>Q60/Q71</f>
        <v>#DIV/0!</v>
      </c>
      <c r="S60" s="404" t="e">
        <f>R60+R61</f>
        <v>#DIV/0!</v>
      </c>
      <c r="T60" s="213" t="e">
        <f>Q60/Q72</f>
        <v>#DIV/0!</v>
      </c>
      <c r="U60" s="409" t="e">
        <f>T60+T61</f>
        <v>#DIV/0!</v>
      </c>
      <c r="W60" s="233" t="s">
        <v>88</v>
      </c>
      <c r="X60" s="211">
        <f>COUNTIFS('1. All Data'!$AB$3:$AB$133,"Finance",'1. All Data'!$V$3:$V$133,"Fully Achieved")</f>
        <v>14</v>
      </c>
      <c r="Y60" s="212">
        <f>X60/X71</f>
        <v>0.875</v>
      </c>
      <c r="Z60" s="404">
        <f>Y60+Y61</f>
        <v>0.875</v>
      </c>
      <c r="AA60" s="212">
        <f>X60/X72</f>
        <v>1</v>
      </c>
      <c r="AB60" s="378">
        <f>AA60+AA61</f>
        <v>1</v>
      </c>
      <c r="AC60" s="168"/>
    </row>
    <row r="61" spans="2:29" ht="27.75" customHeight="1">
      <c r="B61" s="233" t="s">
        <v>65</v>
      </c>
      <c r="C61" s="211">
        <f>COUNTIFS('1. All Data'!$AB$3:$AB$133,"Regeneration &amp; Planning Policy",'1. All Data'!$H$3:$H$133,"On Track to be Achieved")</f>
        <v>0</v>
      </c>
      <c r="D61" s="212" t="e">
        <f>C61/C71</f>
        <v>#DIV/0!</v>
      </c>
      <c r="E61" s="404"/>
      <c r="F61" s="213" t="e">
        <f>C61/C72</f>
        <v>#DIV/0!</v>
      </c>
      <c r="G61" s="409"/>
      <c r="I61" s="233" t="s">
        <v>65</v>
      </c>
      <c r="J61" s="211">
        <f>COUNTIFS('1. All Data'!$AB$3:$AB$133,"Regeneration &amp; Planning Policy",'1. All Data'!$M$3:$M$133,"On Track to be Achieved")</f>
        <v>0</v>
      </c>
      <c r="K61" s="212" t="e">
        <f>J61/J71</f>
        <v>#DIV/0!</v>
      </c>
      <c r="L61" s="404"/>
      <c r="M61" s="213" t="e">
        <f>J61/J72</f>
        <v>#DIV/0!</v>
      </c>
      <c r="N61" s="409"/>
      <c r="P61" s="233" t="s">
        <v>65</v>
      </c>
      <c r="Q61" s="211">
        <f>COUNTIFS('1. All Data'!$AB$3:$AB$133,"Regeneration &amp; Planning Policy",'1. All Data'!$R$3:$R$133,"On Track to be Achieved")</f>
        <v>0</v>
      </c>
      <c r="R61" s="212" t="e">
        <f>Q61/Q71</f>
        <v>#DIV/0!</v>
      </c>
      <c r="S61" s="404"/>
      <c r="T61" s="213" t="e">
        <f>Q61/Q72</f>
        <v>#DIV/0!</v>
      </c>
      <c r="U61" s="409"/>
      <c r="W61" s="233" t="s">
        <v>57</v>
      </c>
      <c r="X61" s="211">
        <f>COUNTIFS('1. All Data'!$AB$3:$AB$133,"Finance",'1. All Data'!$V$3:$V$133,"Numerical Outturn Within 5% Tolerance")</f>
        <v>0</v>
      </c>
      <c r="Y61" s="212">
        <f>X61/X71</f>
        <v>0</v>
      </c>
      <c r="Z61" s="404"/>
      <c r="AA61" s="212">
        <f>X61/X72</f>
        <v>0</v>
      </c>
      <c r="AB61" s="378"/>
      <c r="AC61" s="168"/>
    </row>
    <row r="62" spans="2:29" ht="21" customHeight="1">
      <c r="B62" s="398" t="s">
        <v>66</v>
      </c>
      <c r="C62" s="401">
        <f>COUNTIFS('1. All Data'!$AB$3:$AB$133,"Regeneration &amp; Planning Policy",'1. All Data'!$H$3:$H$133,"In Danger of Falling Behind Target")</f>
        <v>0</v>
      </c>
      <c r="D62" s="406" t="e">
        <f>C62/C71</f>
        <v>#DIV/0!</v>
      </c>
      <c r="E62" s="406" t="e">
        <f>D62</f>
        <v>#DIV/0!</v>
      </c>
      <c r="F62" s="392" t="e">
        <f>C62/C72</f>
        <v>#DIV/0!</v>
      </c>
      <c r="G62" s="395" t="e">
        <f>F62</f>
        <v>#DIV/0!</v>
      </c>
      <c r="I62" s="398" t="s">
        <v>66</v>
      </c>
      <c r="J62" s="401">
        <f>COUNTIFS('1. All Data'!$AB$3:$AB$133,"Regeneration &amp; Planning Policy",'1. All Data'!$M$3:$M$133,"In Danger of Falling Behind Target")</f>
        <v>0</v>
      </c>
      <c r="K62" s="406" t="e">
        <f>J62/J71</f>
        <v>#DIV/0!</v>
      </c>
      <c r="L62" s="406" t="e">
        <f>K62</f>
        <v>#DIV/0!</v>
      </c>
      <c r="M62" s="392" t="e">
        <f>J62/J72</f>
        <v>#DIV/0!</v>
      </c>
      <c r="N62" s="395" t="e">
        <f>M62</f>
        <v>#DIV/0!</v>
      </c>
      <c r="P62" s="398" t="s">
        <v>66</v>
      </c>
      <c r="Q62" s="401">
        <f>COUNTIFS('1. All Data'!$AB$3:$AB$133,"Regeneration &amp; Planning Policy",'1. All Data'!$R$3:$R$133,"In Danger of Falling Behind Target")</f>
        <v>0</v>
      </c>
      <c r="R62" s="406" t="e">
        <f>Q62/Q71</f>
        <v>#DIV/0!</v>
      </c>
      <c r="S62" s="406" t="e">
        <f>R62</f>
        <v>#DIV/0!</v>
      </c>
      <c r="T62" s="392" t="e">
        <f>Q62/Q72</f>
        <v>#DIV/0!</v>
      </c>
      <c r="U62" s="395" t="e">
        <f>T62</f>
        <v>#DIV/0!</v>
      </c>
      <c r="W62" s="171" t="s">
        <v>58</v>
      </c>
      <c r="X62" s="172">
        <f>COUNTIFS('1. All Data'!$AB$3:$AB$133,"Finance",'1. All Data'!$V$3:$V$133,"Numerical Outturn Within 10% Tolerance")</f>
        <v>0</v>
      </c>
      <c r="Y62" s="170">
        <f>X62/X71</f>
        <v>0</v>
      </c>
      <c r="Z62" s="363">
        <f>SUM(Y62:Y64)</f>
        <v>0</v>
      </c>
      <c r="AA62" s="170">
        <f>X62/X72</f>
        <v>0</v>
      </c>
      <c r="AB62" s="364">
        <f>SUM(AA62:AA64)</f>
        <v>0</v>
      </c>
      <c r="AC62" s="168"/>
    </row>
    <row r="63" spans="2:29" ht="18.75" customHeight="1">
      <c r="B63" s="399"/>
      <c r="C63" s="402"/>
      <c r="D63" s="407"/>
      <c r="E63" s="407"/>
      <c r="F63" s="393"/>
      <c r="G63" s="396"/>
      <c r="I63" s="399"/>
      <c r="J63" s="402"/>
      <c r="K63" s="407"/>
      <c r="L63" s="407"/>
      <c r="M63" s="393"/>
      <c r="N63" s="396"/>
      <c r="P63" s="399"/>
      <c r="Q63" s="402"/>
      <c r="R63" s="407"/>
      <c r="S63" s="407"/>
      <c r="T63" s="393"/>
      <c r="U63" s="396"/>
      <c r="W63" s="171" t="s">
        <v>59</v>
      </c>
      <c r="X63" s="172">
        <f>COUNTIFS('1. All Data'!$AB$3:$AB$133,"Finance",'1. All Data'!$V$3:$V$133,"Target Partially Met")</f>
        <v>0</v>
      </c>
      <c r="Y63" s="170">
        <f>X63/X71</f>
        <v>0</v>
      </c>
      <c r="Z63" s="363"/>
      <c r="AA63" s="170">
        <f>X63/X72</f>
        <v>0</v>
      </c>
      <c r="AB63" s="364"/>
      <c r="AC63" s="168"/>
    </row>
    <row r="64" spans="2:29" ht="20.25" customHeight="1">
      <c r="B64" s="400"/>
      <c r="C64" s="403"/>
      <c r="D64" s="408"/>
      <c r="E64" s="408"/>
      <c r="F64" s="394"/>
      <c r="G64" s="397"/>
      <c r="I64" s="400"/>
      <c r="J64" s="403"/>
      <c r="K64" s="408"/>
      <c r="L64" s="408"/>
      <c r="M64" s="394"/>
      <c r="N64" s="397"/>
      <c r="P64" s="400"/>
      <c r="Q64" s="403"/>
      <c r="R64" s="408"/>
      <c r="S64" s="408"/>
      <c r="T64" s="394"/>
      <c r="U64" s="397"/>
      <c r="W64" s="171" t="s">
        <v>62</v>
      </c>
      <c r="X64" s="172">
        <f>COUNTIFS('1. All Data'!$AB$3:$AB$133,"Finance",'1. All Data'!$V$3:$V$133,"Completion Date Within Reasonable Tolerance")</f>
        <v>0</v>
      </c>
      <c r="Y64" s="170">
        <f>X64/X71</f>
        <v>0</v>
      </c>
      <c r="Z64" s="363"/>
      <c r="AA64" s="170">
        <f>X64/X72</f>
        <v>0</v>
      </c>
      <c r="AB64" s="364"/>
      <c r="AC64" s="168"/>
    </row>
    <row r="65" spans="2:29" ht="30" customHeight="1">
      <c r="B65" s="214" t="s">
        <v>67</v>
      </c>
      <c r="C65" s="211">
        <f>COUNTIFS('1. All Data'!$AB$3:$AB$133,"Regeneration &amp; Planning Policy",'1. All Data'!$H$3:$H$133,"Completed Behind Schedule")</f>
        <v>0</v>
      </c>
      <c r="D65" s="212" t="e">
        <f>C65/C71</f>
        <v>#DIV/0!</v>
      </c>
      <c r="E65" s="404" t="e">
        <f>D65+D66</f>
        <v>#DIV/0!</v>
      </c>
      <c r="F65" s="213" t="e">
        <f>C65/C72</f>
        <v>#DIV/0!</v>
      </c>
      <c r="G65" s="405" t="e">
        <f>F65+F66</f>
        <v>#DIV/0!</v>
      </c>
      <c r="I65" s="214" t="s">
        <v>67</v>
      </c>
      <c r="J65" s="211">
        <f>COUNTIFS('1. All Data'!$AB$3:$AB$133,"Regeneration &amp; Planning Policy",'1. All Data'!$M$3:$M$133,"Completed Behind Schedule")</f>
        <v>0</v>
      </c>
      <c r="K65" s="212" t="e">
        <f>J65/J71</f>
        <v>#DIV/0!</v>
      </c>
      <c r="L65" s="404" t="e">
        <f>K65+K66</f>
        <v>#DIV/0!</v>
      </c>
      <c r="M65" s="213" t="e">
        <f>J65/J72</f>
        <v>#DIV/0!</v>
      </c>
      <c r="N65" s="405" t="e">
        <f>M65+M66</f>
        <v>#DIV/0!</v>
      </c>
      <c r="P65" s="214" t="s">
        <v>67</v>
      </c>
      <c r="Q65" s="211">
        <f>COUNTIFS('1. All Data'!$AB$3:$AB$133,"Regeneration &amp; Planning Policy",'1. All Data'!$R$3:$R$133,"Completed Behind Schedule")</f>
        <v>0</v>
      </c>
      <c r="R65" s="212" t="e">
        <f>Q65/Q71</f>
        <v>#DIV/0!</v>
      </c>
      <c r="S65" s="404" t="e">
        <f>R65+R66</f>
        <v>#DIV/0!</v>
      </c>
      <c r="T65" s="213" t="e">
        <f>Q65/Q72</f>
        <v>#DIV/0!</v>
      </c>
      <c r="U65" s="405" t="e">
        <f>T65+T66</f>
        <v>#DIV/0!</v>
      </c>
      <c r="W65" s="173" t="s">
        <v>61</v>
      </c>
      <c r="X65" s="211">
        <f>COUNTIFS('1. All Data'!$AB$3:$AB$133,"Finance",'1. All Data'!$V$3:$V$133,"Completed Significantly After Target Deadline")</f>
        <v>0</v>
      </c>
      <c r="Y65" s="212">
        <f>X65/X71</f>
        <v>0</v>
      </c>
      <c r="Z65" s="404">
        <f>Y65+Y66</f>
        <v>0</v>
      </c>
      <c r="AA65" s="170">
        <f>X65/X72</f>
        <v>0</v>
      </c>
      <c r="AB65" s="365">
        <f>AA65+AA66</f>
        <v>0</v>
      </c>
      <c r="AC65" s="168"/>
    </row>
    <row r="66" spans="2:29" ht="30" customHeight="1">
      <c r="B66" s="214" t="s">
        <v>60</v>
      </c>
      <c r="C66" s="211">
        <f>COUNTIFS('1. All Data'!$AB$3:$AB$133,"Regeneration &amp; Planning Policy",'1. All Data'!$H$3:$H$133,"Off Target")</f>
        <v>0</v>
      </c>
      <c r="D66" s="212" t="e">
        <f>C66/C71</f>
        <v>#DIV/0!</v>
      </c>
      <c r="E66" s="404"/>
      <c r="F66" s="213" t="e">
        <f>C66/C72</f>
        <v>#DIV/0!</v>
      </c>
      <c r="G66" s="405"/>
      <c r="I66" s="214" t="s">
        <v>60</v>
      </c>
      <c r="J66" s="211">
        <f>COUNTIFS('1. All Data'!$AB$3:$AB$133,"Regeneration &amp; Planning Policy",'1. All Data'!$M$3:$M$133,"Off Target")</f>
        <v>0</v>
      </c>
      <c r="K66" s="212" t="e">
        <f>J66/J71</f>
        <v>#DIV/0!</v>
      </c>
      <c r="L66" s="404"/>
      <c r="M66" s="213" t="e">
        <f>J66/J72</f>
        <v>#DIV/0!</v>
      </c>
      <c r="N66" s="405"/>
      <c r="P66" s="214" t="s">
        <v>60</v>
      </c>
      <c r="Q66" s="211">
        <f>COUNTIFS('1. All Data'!$AB$3:$AB$133,"Regeneration &amp; Planning Policy",'1. All Data'!$R$3:$R$133,"Off Target")</f>
        <v>0</v>
      </c>
      <c r="R66" s="212" t="e">
        <f>Q66/Q71</f>
        <v>#DIV/0!</v>
      </c>
      <c r="S66" s="404"/>
      <c r="T66" s="213" t="e">
        <f>Q66/Q72</f>
        <v>#DIV/0!</v>
      </c>
      <c r="U66" s="405"/>
      <c r="W66" s="173" t="s">
        <v>60</v>
      </c>
      <c r="X66" s="211">
        <f>COUNTIFS('1. All Data'!$AB$3:$AB$133,"Finance",'1. All Data'!$V$3:$V$133,"Off Target")</f>
        <v>0</v>
      </c>
      <c r="Y66" s="212">
        <f>X66/X71</f>
        <v>0</v>
      </c>
      <c r="Z66" s="404"/>
      <c r="AA66" s="170">
        <f>X66/X72</f>
        <v>0</v>
      </c>
      <c r="AB66" s="365"/>
      <c r="AC66" s="168"/>
    </row>
    <row r="67" spans="2:29" ht="15.75" customHeight="1">
      <c r="B67" s="215" t="s">
        <v>89</v>
      </c>
      <c r="C67" s="211">
        <f>COUNTIFS('1. All Data'!$AB$3:$AB$133,"Regeneration &amp; Planning Policy",'1. All Data'!$H$3:$H$133,"Not yet due")</f>
        <v>0</v>
      </c>
      <c r="D67" s="216" t="e">
        <f>C67/C71</f>
        <v>#DIV/0!</v>
      </c>
      <c r="E67" s="216" t="e">
        <f>D67</f>
        <v>#DIV/0!</v>
      </c>
      <c r="F67" s="217"/>
      <c r="G67" s="59"/>
      <c r="I67" s="215" t="s">
        <v>89</v>
      </c>
      <c r="J67" s="211">
        <f>COUNTIFS('1. All Data'!$AB$3:$AB$133,"Regeneration &amp; Planning Policy",'1. All Data'!$M$3:$M$133,"Not yet due")</f>
        <v>0</v>
      </c>
      <c r="K67" s="216" t="e">
        <f>J67/J71</f>
        <v>#DIV/0!</v>
      </c>
      <c r="L67" s="216" t="e">
        <f>K67</f>
        <v>#DIV/0!</v>
      </c>
      <c r="M67" s="217"/>
      <c r="N67" s="59"/>
      <c r="P67" s="215" t="s">
        <v>89</v>
      </c>
      <c r="Q67" s="211">
        <f>COUNTIFS('1. All Data'!$AB$3:$AB$133,"Regeneration &amp; Planning Policy",'1. All Data'!$R$3:$R$133,"Not yet due")</f>
        <v>0</v>
      </c>
      <c r="R67" s="216" t="e">
        <f>Q67/Q71</f>
        <v>#DIV/0!</v>
      </c>
      <c r="S67" s="216" t="e">
        <f>R67</f>
        <v>#DIV/0!</v>
      </c>
      <c r="T67" s="217"/>
      <c r="U67" s="59"/>
      <c r="W67" s="174" t="s">
        <v>89</v>
      </c>
      <c r="X67" s="211">
        <f>COUNTIFS('1. All Data'!$AB$3:$AB$133,"Finance",'1. All Data'!$V$3:$V$133,"Not yet due")</f>
        <v>0</v>
      </c>
      <c r="Y67" s="216">
        <f>X67/X71</f>
        <v>0</v>
      </c>
      <c r="Z67" s="216">
        <f>Y67</f>
        <v>0</v>
      </c>
      <c r="AA67" s="176"/>
      <c r="AB67" s="59"/>
      <c r="AC67" s="168"/>
    </row>
    <row r="68" spans="2:29" ht="15.75" customHeight="1">
      <c r="B68" s="215" t="s">
        <v>55</v>
      </c>
      <c r="C68" s="211">
        <f>COUNTIFS('1. All Data'!$AB$3:$AB$133,"Regeneration &amp; Planning Policy",'1. All Data'!$H$3:$H$133,"Update not provided")</f>
        <v>0</v>
      </c>
      <c r="D68" s="216" t="e">
        <f>C68/C71</f>
        <v>#DIV/0!</v>
      </c>
      <c r="E68" s="216" t="e">
        <f>D68</f>
        <v>#DIV/0!</v>
      </c>
      <c r="F68" s="217"/>
      <c r="G68" s="2"/>
      <c r="I68" s="215" t="s">
        <v>55</v>
      </c>
      <c r="J68" s="211">
        <f>COUNTIFS('1. All Data'!$AB$3:$AB$133,"Regeneration &amp; Planning Policy",'1. All Data'!$M$3:$M$133,"Update not provided")</f>
        <v>0</v>
      </c>
      <c r="K68" s="216" t="e">
        <f>J68/J71</f>
        <v>#DIV/0!</v>
      </c>
      <c r="L68" s="216" t="e">
        <f>K68</f>
        <v>#DIV/0!</v>
      </c>
      <c r="M68" s="217"/>
      <c r="N68" s="2"/>
      <c r="P68" s="215" t="s">
        <v>55</v>
      </c>
      <c r="Q68" s="211">
        <f>COUNTIFS('1. All Data'!$AB$3:$AB$133,"Regeneration &amp; Planning Policy",'1. All Data'!$R$3:$R$133,"Update not provided")</f>
        <v>0</v>
      </c>
      <c r="R68" s="216" t="e">
        <f>Q68/Q71</f>
        <v>#DIV/0!</v>
      </c>
      <c r="S68" s="216" t="e">
        <f>R68</f>
        <v>#DIV/0!</v>
      </c>
      <c r="T68" s="217"/>
      <c r="U68" s="2"/>
      <c r="W68" s="174" t="s">
        <v>55</v>
      </c>
      <c r="X68" s="211">
        <f>COUNTIFS('1. All Data'!$AB$3:$AB$133,"Finance",'1. All Data'!$V$3:$V$133,"Update not provided")</f>
        <v>0</v>
      </c>
      <c r="Y68" s="216">
        <f>X68/X71</f>
        <v>0</v>
      </c>
      <c r="Z68" s="216">
        <f>Y68</f>
        <v>0</v>
      </c>
      <c r="AA68" s="176"/>
      <c r="AB68" s="2"/>
      <c r="AC68" s="168"/>
    </row>
    <row r="69" spans="2:29" ht="15.75" customHeight="1">
      <c r="B69" s="218" t="s">
        <v>63</v>
      </c>
      <c r="C69" s="211">
        <f>COUNTIFS('1. All Data'!$AB$3:$AB$133,"Regeneration &amp; Planning Policy",'1. All Data'!$H$3:$H$133,"Deferred")</f>
        <v>0</v>
      </c>
      <c r="D69" s="219" t="e">
        <f>C69/C71</f>
        <v>#DIV/0!</v>
      </c>
      <c r="E69" s="219" t="e">
        <f>D69</f>
        <v>#DIV/0!</v>
      </c>
      <c r="F69" s="220"/>
      <c r="G69" s="59"/>
      <c r="I69" s="218" t="s">
        <v>63</v>
      </c>
      <c r="J69" s="211">
        <f>COUNTIFS('1. All Data'!$AB$3:$AB$133,"Regeneration &amp; Planning Policy",'1. All Data'!$M$3:$M$133,"Deferred")</f>
        <v>0</v>
      </c>
      <c r="K69" s="219" t="e">
        <f>J69/J71</f>
        <v>#DIV/0!</v>
      </c>
      <c r="L69" s="219" t="e">
        <f>K69</f>
        <v>#DIV/0!</v>
      </c>
      <c r="M69" s="220"/>
      <c r="N69" s="59"/>
      <c r="P69" s="218" t="s">
        <v>63</v>
      </c>
      <c r="Q69" s="211">
        <f>COUNTIFS('1. All Data'!$AB$3:$AB$133,"Regeneration &amp; Planning Policy",'1. All Data'!$R$3:$R$133,"Deferred")</f>
        <v>0</v>
      </c>
      <c r="R69" s="219" t="e">
        <f>Q69/Q71</f>
        <v>#DIV/0!</v>
      </c>
      <c r="S69" s="219" t="e">
        <f>R69</f>
        <v>#DIV/0!</v>
      </c>
      <c r="T69" s="220"/>
      <c r="U69" s="59"/>
      <c r="W69" s="177" t="s">
        <v>63</v>
      </c>
      <c r="X69" s="211">
        <f>COUNTIFS('1. All Data'!$AB$3:$AB$133,"Finance",'1. All Data'!$V$3:$V$133,"Deferred")</f>
        <v>0</v>
      </c>
      <c r="Y69" s="219">
        <f>X69/X71</f>
        <v>0</v>
      </c>
      <c r="Z69" s="219">
        <f>Y69</f>
        <v>0</v>
      </c>
      <c r="AA69" s="179"/>
      <c r="AB69" s="59"/>
      <c r="AC69" s="168"/>
    </row>
    <row r="70" spans="2:29" ht="15.75" customHeight="1">
      <c r="B70" s="218" t="s">
        <v>64</v>
      </c>
      <c r="C70" s="211">
        <f>COUNTIFS('1. All Data'!$AB$3:$AB$133,"Regeneration &amp; Planning Policy",'1. All Data'!$H$3:$H$133,"Deleted")</f>
        <v>0</v>
      </c>
      <c r="D70" s="219" t="e">
        <f>C70/C71</f>
        <v>#DIV/0!</v>
      </c>
      <c r="E70" s="219" t="e">
        <f>D70</f>
        <v>#DIV/0!</v>
      </c>
      <c r="F70" s="220"/>
      <c r="G70" s="30"/>
      <c r="I70" s="218" t="s">
        <v>64</v>
      </c>
      <c r="J70" s="211">
        <f>COUNTIFS('1. All Data'!$AB$3:$AB$133,"Regeneration &amp; Planning Policy",'1. All Data'!$M$3:$M$133,"Deleted")</f>
        <v>0</v>
      </c>
      <c r="K70" s="219" t="e">
        <f>J70/J71</f>
        <v>#DIV/0!</v>
      </c>
      <c r="L70" s="219" t="e">
        <f>K70</f>
        <v>#DIV/0!</v>
      </c>
      <c r="M70" s="220"/>
      <c r="N70" s="30"/>
      <c r="P70" s="218" t="s">
        <v>64</v>
      </c>
      <c r="Q70" s="211">
        <f>COUNTIFS('1. All Data'!$AB$3:$AB$133,"Regeneration &amp; Planning Policy",'1. All Data'!$R$3:$R$133,"Deleted")</f>
        <v>0</v>
      </c>
      <c r="R70" s="219" t="e">
        <f>Q70/Q71</f>
        <v>#DIV/0!</v>
      </c>
      <c r="S70" s="219" t="e">
        <f>R70</f>
        <v>#DIV/0!</v>
      </c>
      <c r="T70" s="220"/>
      <c r="U70" s="30"/>
      <c r="W70" s="177" t="s">
        <v>64</v>
      </c>
      <c r="X70" s="211">
        <f>COUNTIFS('1. All Data'!$AB$3:$AB$133,"Finance",'1. All Data'!$V$3:$V$133,"Deleted")</f>
        <v>2</v>
      </c>
      <c r="Y70" s="219">
        <f>X70/X71</f>
        <v>0.125</v>
      </c>
      <c r="Z70" s="219">
        <f>Y70</f>
        <v>0.125</v>
      </c>
      <c r="AA70" s="179"/>
      <c r="AB70" s="3"/>
      <c r="AC70" s="168"/>
    </row>
    <row r="71" spans="2:29" ht="15.75" customHeight="1">
      <c r="B71" s="221" t="s">
        <v>91</v>
      </c>
      <c r="C71" s="222">
        <f>SUM(C60:C70)</f>
        <v>0</v>
      </c>
      <c r="D71" s="179"/>
      <c r="E71" s="179"/>
      <c r="F71" s="223"/>
      <c r="G71" s="59"/>
      <c r="I71" s="221" t="s">
        <v>91</v>
      </c>
      <c r="J71" s="222">
        <f>SUM(J60:J70)</f>
        <v>0</v>
      </c>
      <c r="K71" s="179"/>
      <c r="L71" s="179"/>
      <c r="M71" s="223"/>
      <c r="N71" s="59"/>
      <c r="P71" s="221" t="s">
        <v>91</v>
      </c>
      <c r="Q71" s="222">
        <f>SUM(Q60:Q70)</f>
        <v>0</v>
      </c>
      <c r="R71" s="179"/>
      <c r="S71" s="179"/>
      <c r="T71" s="223"/>
      <c r="U71" s="59"/>
      <c r="W71" s="180" t="s">
        <v>91</v>
      </c>
      <c r="X71" s="222">
        <f>SUM(X60:X70)</f>
        <v>16</v>
      </c>
      <c r="Y71" s="179"/>
      <c r="Z71" s="179"/>
      <c r="AA71" s="59"/>
      <c r="AB71" s="59"/>
      <c r="AC71" s="168"/>
    </row>
    <row r="72" spans="2:29" ht="15.75" customHeight="1">
      <c r="B72" s="221" t="s">
        <v>92</v>
      </c>
      <c r="C72" s="222">
        <f>C71-C70-C69-C68-C67</f>
        <v>0</v>
      </c>
      <c r="D72" s="59"/>
      <c r="E72" s="59"/>
      <c r="F72" s="223"/>
      <c r="G72" s="59"/>
      <c r="I72" s="221" t="s">
        <v>92</v>
      </c>
      <c r="J72" s="222">
        <f>J71-J70-J69-J68-J67</f>
        <v>0</v>
      </c>
      <c r="K72" s="59"/>
      <c r="L72" s="59"/>
      <c r="M72" s="223"/>
      <c r="N72" s="59"/>
      <c r="P72" s="221" t="s">
        <v>92</v>
      </c>
      <c r="Q72" s="222">
        <f>Q71-Q70-Q69-Q68-Q67</f>
        <v>0</v>
      </c>
      <c r="R72" s="59"/>
      <c r="S72" s="59"/>
      <c r="T72" s="223"/>
      <c r="U72" s="59"/>
      <c r="W72" s="180" t="s">
        <v>92</v>
      </c>
      <c r="X72" s="222">
        <f>X71-X70-X69-X68-X67</f>
        <v>14</v>
      </c>
      <c r="Y72" s="59"/>
      <c r="Z72" s="59"/>
      <c r="AA72" s="59"/>
      <c r="AB72" s="59"/>
      <c r="AC72" s="168"/>
    </row>
    <row r="73" spans="2:29" ht="15.75" customHeight="1">
      <c r="W73" s="182"/>
      <c r="AA73" s="2"/>
      <c r="AC73" s="168"/>
    </row>
    <row r="74" spans="2:29" ht="15.75" customHeight="1">
      <c r="W74" s="167"/>
      <c r="X74" s="167"/>
      <c r="Y74" s="167"/>
      <c r="Z74" s="167"/>
      <c r="AA74" s="167"/>
      <c r="AB74" s="189"/>
      <c r="AC74" s="168"/>
    </row>
    <row r="75" spans="2:29" s="168" customFormat="1" ht="15.75" customHeight="1">
      <c r="B75" s="190"/>
      <c r="C75" s="167"/>
      <c r="D75" s="167"/>
      <c r="E75" s="167"/>
      <c r="F75" s="223"/>
      <c r="G75" s="167"/>
      <c r="I75" s="190"/>
      <c r="J75" s="167"/>
      <c r="K75" s="167"/>
      <c r="L75" s="167"/>
      <c r="M75" s="223"/>
      <c r="N75" s="167"/>
      <c r="P75" s="190"/>
      <c r="Q75" s="167"/>
      <c r="R75" s="167"/>
      <c r="S75" s="167"/>
      <c r="T75" s="223"/>
      <c r="U75" s="167"/>
      <c r="W75" s="167"/>
      <c r="X75" s="167"/>
      <c r="Y75" s="167"/>
      <c r="Z75" s="167"/>
      <c r="AA75" s="167"/>
      <c r="AB75" s="189"/>
    </row>
    <row r="76" spans="2:29" s="168" customFormat="1" ht="15.6">
      <c r="B76" s="228" t="s">
        <v>247</v>
      </c>
      <c r="C76" s="207"/>
      <c r="D76" s="207"/>
      <c r="E76" s="207"/>
      <c r="F76" s="208"/>
      <c r="G76" s="207"/>
      <c r="I76" s="228" t="s">
        <v>247</v>
      </c>
      <c r="J76" s="207"/>
      <c r="K76" s="207"/>
      <c r="L76" s="207"/>
      <c r="M76" s="208"/>
      <c r="N76" s="207"/>
      <c r="P76" s="228" t="s">
        <v>247</v>
      </c>
      <c r="Q76" s="207"/>
      <c r="R76" s="207"/>
      <c r="S76" s="207"/>
      <c r="T76" s="208"/>
      <c r="U76" s="207"/>
      <c r="W76" s="228" t="s">
        <v>247</v>
      </c>
      <c r="X76" s="207"/>
      <c r="Y76" s="207"/>
      <c r="Z76" s="207"/>
      <c r="AA76" s="208"/>
      <c r="AB76" s="207"/>
    </row>
    <row r="77" spans="2:29" ht="36" customHeight="1">
      <c r="B77" s="209" t="s">
        <v>82</v>
      </c>
      <c r="C77" s="210" t="s">
        <v>83</v>
      </c>
      <c r="D77" s="210" t="s">
        <v>84</v>
      </c>
      <c r="E77" s="210" t="s">
        <v>85</v>
      </c>
      <c r="F77" s="209" t="s">
        <v>86</v>
      </c>
      <c r="G77" s="210" t="s">
        <v>87</v>
      </c>
      <c r="I77" s="209" t="s">
        <v>82</v>
      </c>
      <c r="J77" s="210" t="s">
        <v>83</v>
      </c>
      <c r="K77" s="210" t="s">
        <v>84</v>
      </c>
      <c r="L77" s="210" t="s">
        <v>85</v>
      </c>
      <c r="M77" s="209" t="s">
        <v>86</v>
      </c>
      <c r="N77" s="210" t="s">
        <v>87</v>
      </c>
      <c r="P77" s="209" t="s">
        <v>82</v>
      </c>
      <c r="Q77" s="210" t="s">
        <v>83</v>
      </c>
      <c r="R77" s="210" t="s">
        <v>84</v>
      </c>
      <c r="S77" s="210" t="s">
        <v>85</v>
      </c>
      <c r="T77" s="209" t="s">
        <v>86</v>
      </c>
      <c r="U77" s="210" t="s">
        <v>87</v>
      </c>
      <c r="W77" s="166" t="s">
        <v>82</v>
      </c>
      <c r="X77" s="166" t="s">
        <v>83</v>
      </c>
      <c r="Y77" s="166" t="s">
        <v>84</v>
      </c>
      <c r="Z77" s="166" t="s">
        <v>85</v>
      </c>
      <c r="AA77" s="166" t="s">
        <v>86</v>
      </c>
      <c r="AB77" s="166" t="s">
        <v>87</v>
      </c>
      <c r="AC77" s="168"/>
    </row>
    <row r="78" spans="2:29" ht="18.75" customHeight="1">
      <c r="B78" s="233" t="s">
        <v>88</v>
      </c>
      <c r="C78" s="211">
        <f>COUNTIFS('1. All Data'!$AB$3:$AB$133,"Community &amp; Regulatory Services",'1. All Data'!$H$3:$H$133,"Fully Achieved")</f>
        <v>1</v>
      </c>
      <c r="D78" s="212">
        <f>C78/C89</f>
        <v>0.05</v>
      </c>
      <c r="E78" s="404">
        <f>D78+D79</f>
        <v>0.8</v>
      </c>
      <c r="F78" s="213">
        <f>C78/C90</f>
        <v>6.25E-2</v>
      </c>
      <c r="G78" s="409">
        <f>F78+F79</f>
        <v>1</v>
      </c>
      <c r="I78" s="233" t="s">
        <v>88</v>
      </c>
      <c r="J78" s="211">
        <f>COUNTIFS('1. All Data'!$AB$3:$AB$133,"Community &amp; Regulatory Services",'1. All Data'!$M$3:$M$133,"Fully Achieved")</f>
        <v>4</v>
      </c>
      <c r="K78" s="212">
        <f>J78/J89</f>
        <v>0.2</v>
      </c>
      <c r="L78" s="404">
        <f>K78+K79</f>
        <v>0.89999999999999991</v>
      </c>
      <c r="M78" s="213">
        <f>J78/J90</f>
        <v>0.21052631578947367</v>
      </c>
      <c r="N78" s="409">
        <f>M78+M79</f>
        <v>0.94736842105263153</v>
      </c>
      <c r="P78" s="233" t="s">
        <v>88</v>
      </c>
      <c r="Q78" s="211">
        <f>COUNTIFS('1. All Data'!$AB$3:$AB$133,"Community &amp; Regulatory Services",'1. All Data'!$R$3:$R$133,"Fully Achieved")</f>
        <v>8</v>
      </c>
      <c r="R78" s="212">
        <f>Q78/Q89</f>
        <v>0.4</v>
      </c>
      <c r="S78" s="404">
        <f>R78+R79</f>
        <v>0.9</v>
      </c>
      <c r="T78" s="213">
        <f>Q78/Q90</f>
        <v>0.42105263157894735</v>
      </c>
      <c r="U78" s="409">
        <f>T78+T79</f>
        <v>0.94736842105263153</v>
      </c>
      <c r="W78" s="233" t="s">
        <v>88</v>
      </c>
      <c r="X78" s="211">
        <f>COUNTIFS('1. All Data'!$AB$3:$AB$133,"Community &amp; Regulatory Services",'1. All Data'!$V$3:$V$133,"Fully Achieved")</f>
        <v>18</v>
      </c>
      <c r="Y78" s="212">
        <f>X78/X89</f>
        <v>0.9</v>
      </c>
      <c r="Z78" s="404">
        <f>Y78+Y79</f>
        <v>0.9</v>
      </c>
      <c r="AA78" s="212">
        <f>X78/X90</f>
        <v>1</v>
      </c>
      <c r="AB78" s="378">
        <f>AA78+AA79</f>
        <v>1</v>
      </c>
      <c r="AC78" s="168"/>
    </row>
    <row r="79" spans="2:29" ht="18.75" customHeight="1">
      <c r="B79" s="233" t="s">
        <v>65</v>
      </c>
      <c r="C79" s="211">
        <f>COUNTIFS('1. All Data'!$AB$3:$AB$133,"Community &amp; Regulatory Services",'1. All Data'!$H$3:$H$133,"On Track to be Achieved")</f>
        <v>15</v>
      </c>
      <c r="D79" s="212">
        <f>C79/C89</f>
        <v>0.75</v>
      </c>
      <c r="E79" s="404"/>
      <c r="F79" s="213">
        <f>C79/C90</f>
        <v>0.9375</v>
      </c>
      <c r="G79" s="409"/>
      <c r="I79" s="233" t="s">
        <v>65</v>
      </c>
      <c r="J79" s="211">
        <f>COUNTIFS('1. All Data'!$AB$3:$AB$133,"Community &amp; Regulatory Services",'1. All Data'!$M$3:$M$133,"On Track to be Achieved")</f>
        <v>14</v>
      </c>
      <c r="K79" s="212">
        <f>J79/J89</f>
        <v>0.7</v>
      </c>
      <c r="L79" s="404"/>
      <c r="M79" s="213">
        <f>J79/J90</f>
        <v>0.73684210526315785</v>
      </c>
      <c r="N79" s="409"/>
      <c r="P79" s="233" t="s">
        <v>65</v>
      </c>
      <c r="Q79" s="211">
        <f>COUNTIFS('1. All Data'!$AB$3:$AB$133,"Community &amp; Regulatory Services",'1. All Data'!$R$3:$R$133,"On Track to be Achieved")</f>
        <v>10</v>
      </c>
      <c r="R79" s="212">
        <f>Q79/Q89</f>
        <v>0.5</v>
      </c>
      <c r="S79" s="404"/>
      <c r="T79" s="213">
        <f>Q79/Q90</f>
        <v>0.52631578947368418</v>
      </c>
      <c r="U79" s="409"/>
      <c r="W79" s="233" t="s">
        <v>57</v>
      </c>
      <c r="X79" s="211">
        <f>COUNTIFS('1. All Data'!$AB$3:$AB$133,"Community &amp; Regulatory Services",'1. All Data'!$V$3:$V$133,"Numerical Outturn Within 5% Tolerance")</f>
        <v>0</v>
      </c>
      <c r="Y79" s="212">
        <f>X79/X89</f>
        <v>0</v>
      </c>
      <c r="Z79" s="404"/>
      <c r="AA79" s="212">
        <f>X79/X90</f>
        <v>0</v>
      </c>
      <c r="AB79" s="378"/>
      <c r="AC79" s="168"/>
    </row>
    <row r="80" spans="2:29" ht="16.5" customHeight="1">
      <c r="B80" s="398" t="s">
        <v>66</v>
      </c>
      <c r="C80" s="401">
        <f>COUNTIFS('1. All Data'!$AB$3:$AB$133,"Community &amp; Regulatory Services",'1. All Data'!$H$3:$H$133,"In Danger of Falling Behind Target")</f>
        <v>0</v>
      </c>
      <c r="D80" s="406">
        <f>C80/C89</f>
        <v>0</v>
      </c>
      <c r="E80" s="406">
        <f>D80</f>
        <v>0</v>
      </c>
      <c r="F80" s="392">
        <f>C80/C90</f>
        <v>0</v>
      </c>
      <c r="G80" s="395">
        <f>F80</f>
        <v>0</v>
      </c>
      <c r="I80" s="398" t="s">
        <v>66</v>
      </c>
      <c r="J80" s="401">
        <f>COUNTIFS('1. All Data'!$AB$3:$AB$133,"Community &amp; Regulatory Services",'1. All Data'!$M$3:$M$133,"In Danger of Falling Behind Target")</f>
        <v>1</v>
      </c>
      <c r="K80" s="406">
        <f>J80/J89</f>
        <v>0.05</v>
      </c>
      <c r="L80" s="406">
        <f>K80</f>
        <v>0.05</v>
      </c>
      <c r="M80" s="392">
        <f>J80/J90</f>
        <v>5.2631578947368418E-2</v>
      </c>
      <c r="N80" s="395">
        <f>M80</f>
        <v>5.2631578947368418E-2</v>
      </c>
      <c r="P80" s="398" t="s">
        <v>66</v>
      </c>
      <c r="Q80" s="401">
        <f>COUNTIFS('1. All Data'!$AB$3:$AB$133,"Community &amp; Regulatory Services",'1. All Data'!$R$3:$R$133,"In Danger of Falling Behind Target")</f>
        <v>0</v>
      </c>
      <c r="R80" s="406">
        <f>Q80/Q89</f>
        <v>0</v>
      </c>
      <c r="S80" s="406">
        <f>R80</f>
        <v>0</v>
      </c>
      <c r="T80" s="392">
        <f>Q80/Q90</f>
        <v>0</v>
      </c>
      <c r="U80" s="395">
        <f>T80</f>
        <v>0</v>
      </c>
      <c r="W80" s="171" t="s">
        <v>58</v>
      </c>
      <c r="X80" s="172">
        <f>COUNTIFS('1. All Data'!$AB$3:$AB$133,"Community &amp; Regulatory Services",'1. All Data'!$V$3:$V$133,"Numerical Outturn Within 10% Tolerance")</f>
        <v>0</v>
      </c>
      <c r="Y80" s="170">
        <f>X80/X89</f>
        <v>0</v>
      </c>
      <c r="Z80" s="363">
        <f>SUM(Y80:Y82)</f>
        <v>0</v>
      </c>
      <c r="AA80" s="170">
        <f>X80/X90</f>
        <v>0</v>
      </c>
      <c r="AB80" s="364">
        <f>SUM(AA80:AA82)</f>
        <v>0</v>
      </c>
      <c r="AC80" s="168"/>
    </row>
    <row r="81" spans="2:29" ht="16.5" customHeight="1">
      <c r="B81" s="399"/>
      <c r="C81" s="402"/>
      <c r="D81" s="407"/>
      <c r="E81" s="407"/>
      <c r="F81" s="393"/>
      <c r="G81" s="396"/>
      <c r="I81" s="399"/>
      <c r="J81" s="402"/>
      <c r="K81" s="407"/>
      <c r="L81" s="407"/>
      <c r="M81" s="393"/>
      <c r="N81" s="396"/>
      <c r="P81" s="399"/>
      <c r="Q81" s="402"/>
      <c r="R81" s="407"/>
      <c r="S81" s="407"/>
      <c r="T81" s="393"/>
      <c r="U81" s="396"/>
      <c r="W81" s="171" t="s">
        <v>59</v>
      </c>
      <c r="X81" s="172">
        <f>COUNTIFS('1. All Data'!$AB$3:$AB$133,"Community &amp; Regulatory Services",'1. All Data'!$V$3:$V$133,"Target Partially Met")</f>
        <v>0</v>
      </c>
      <c r="Y81" s="170">
        <f>X81/X89</f>
        <v>0</v>
      </c>
      <c r="Z81" s="363"/>
      <c r="AA81" s="170">
        <f>X81/X90</f>
        <v>0</v>
      </c>
      <c r="AB81" s="364"/>
      <c r="AC81" s="168"/>
    </row>
    <row r="82" spans="2:29" ht="16.5" customHeight="1">
      <c r="B82" s="400"/>
      <c r="C82" s="403"/>
      <c r="D82" s="408"/>
      <c r="E82" s="408"/>
      <c r="F82" s="394"/>
      <c r="G82" s="397"/>
      <c r="I82" s="400"/>
      <c r="J82" s="403"/>
      <c r="K82" s="408"/>
      <c r="L82" s="408"/>
      <c r="M82" s="394"/>
      <c r="N82" s="397"/>
      <c r="P82" s="400"/>
      <c r="Q82" s="403"/>
      <c r="R82" s="408"/>
      <c r="S82" s="408"/>
      <c r="T82" s="394"/>
      <c r="U82" s="397"/>
      <c r="W82" s="171" t="s">
        <v>62</v>
      </c>
      <c r="X82" s="172">
        <f>COUNTIFS('1. All Data'!$AB$3:$AB$133,"Community &amp; Regulatory Services",'1. All Data'!$V$3:$V$133,"Completion Date Within Reasonable Tolerance")</f>
        <v>0</v>
      </c>
      <c r="Y82" s="170">
        <f>X82/X89</f>
        <v>0</v>
      </c>
      <c r="Z82" s="363"/>
      <c r="AA82" s="170">
        <f>X82/X90</f>
        <v>0</v>
      </c>
      <c r="AB82" s="364"/>
      <c r="AC82" s="168"/>
    </row>
    <row r="83" spans="2:29" ht="22.5" customHeight="1">
      <c r="B83" s="214" t="s">
        <v>67</v>
      </c>
      <c r="C83" s="211">
        <f>COUNTIFS('1. All Data'!$AB$3:$AB$133,"Community &amp; Regulatory Services",'1. All Data'!$H$3:$H$133,"Completed Behind Schedule")</f>
        <v>0</v>
      </c>
      <c r="D83" s="212">
        <f>C83/C89</f>
        <v>0</v>
      </c>
      <c r="E83" s="404">
        <f>D83+D84</f>
        <v>0</v>
      </c>
      <c r="F83" s="213">
        <f>C83/C90</f>
        <v>0</v>
      </c>
      <c r="G83" s="405">
        <f>F83+F84</f>
        <v>0</v>
      </c>
      <c r="I83" s="214" t="s">
        <v>67</v>
      </c>
      <c r="J83" s="211">
        <f>COUNTIFS('1. All Data'!$AB$3:$AB$133,"Community &amp; Regulatory Services",'1. All Data'!$M$3:$M$133,"Completed Behind Schedule")</f>
        <v>0</v>
      </c>
      <c r="K83" s="212">
        <f>J83/J89</f>
        <v>0</v>
      </c>
      <c r="L83" s="404">
        <f>K83+K84</f>
        <v>0</v>
      </c>
      <c r="M83" s="213">
        <f>J83/J90</f>
        <v>0</v>
      </c>
      <c r="N83" s="405">
        <f>M83+M84</f>
        <v>0</v>
      </c>
      <c r="P83" s="214" t="s">
        <v>67</v>
      </c>
      <c r="Q83" s="211">
        <f>COUNTIFS('1. All Data'!$AB$3:$AB$133,"Community &amp; Regulatory Services",'1. All Data'!$R$3:$R$133,"Completed Behind Schedule")</f>
        <v>0</v>
      </c>
      <c r="R83" s="212">
        <f>Q83/Q89</f>
        <v>0</v>
      </c>
      <c r="S83" s="404">
        <f>R83+R84</f>
        <v>0.05</v>
      </c>
      <c r="T83" s="213">
        <f>Q83/Q90</f>
        <v>0</v>
      </c>
      <c r="U83" s="405">
        <f>T83+T84</f>
        <v>5.2631578947368418E-2</v>
      </c>
      <c r="W83" s="173" t="s">
        <v>61</v>
      </c>
      <c r="X83" s="211">
        <f>COUNTIFS('1. All Data'!$AB$3:$AB$133,"Community &amp; Regulatory Services",'1. All Data'!$V$3:$V$133,"Completed Significantly After Target Deadline")</f>
        <v>0</v>
      </c>
      <c r="Y83" s="212">
        <f>X83/X89</f>
        <v>0</v>
      </c>
      <c r="Z83" s="404">
        <f>Y83+Y84</f>
        <v>0</v>
      </c>
      <c r="AA83" s="170">
        <f>X83/X90</f>
        <v>0</v>
      </c>
      <c r="AB83" s="365">
        <f>AA83+AA84</f>
        <v>0</v>
      </c>
      <c r="AC83" s="168"/>
    </row>
    <row r="84" spans="2:29" ht="22.5" customHeight="1">
      <c r="B84" s="214" t="s">
        <v>60</v>
      </c>
      <c r="C84" s="211">
        <f>COUNTIFS('1. All Data'!$AB$3:$AB$133,"Community &amp; Regulatory Services",'1. All Data'!$H$3:$H$133,"Off Target")</f>
        <v>0</v>
      </c>
      <c r="D84" s="212">
        <f>C84/C89</f>
        <v>0</v>
      </c>
      <c r="E84" s="404"/>
      <c r="F84" s="213">
        <f>C84/C90</f>
        <v>0</v>
      </c>
      <c r="G84" s="405"/>
      <c r="I84" s="214" t="s">
        <v>60</v>
      </c>
      <c r="J84" s="211">
        <f>COUNTIFS('1. All Data'!$AB$3:$AB$133,"Community &amp; Regulatory Services",'1. All Data'!$M$3:$M$133,"Off Target")</f>
        <v>0</v>
      </c>
      <c r="K84" s="212">
        <f>J84/J89</f>
        <v>0</v>
      </c>
      <c r="L84" s="404"/>
      <c r="M84" s="213">
        <f>J84/J90</f>
        <v>0</v>
      </c>
      <c r="N84" s="405"/>
      <c r="P84" s="214" t="s">
        <v>60</v>
      </c>
      <c r="Q84" s="211">
        <f>COUNTIFS('1. All Data'!$AB$3:$AB$133,"Community &amp; Regulatory Services",'1. All Data'!$R$3:$R$133,"Off Target")</f>
        <v>1</v>
      </c>
      <c r="R84" s="212">
        <f>Q84/Q89</f>
        <v>0.05</v>
      </c>
      <c r="S84" s="404"/>
      <c r="T84" s="213">
        <f>Q84/Q90</f>
        <v>5.2631578947368418E-2</v>
      </c>
      <c r="U84" s="405"/>
      <c r="W84" s="173" t="s">
        <v>60</v>
      </c>
      <c r="X84" s="211">
        <f>COUNTIFS('1. All Data'!$AB$3:$AB$133,"Community &amp; Regulatory Services",'1. All Data'!$V$3:$V$133,"Off Target")</f>
        <v>0</v>
      </c>
      <c r="Y84" s="212">
        <f>X84/X89</f>
        <v>0</v>
      </c>
      <c r="Z84" s="404"/>
      <c r="AA84" s="170">
        <f>X84/X90</f>
        <v>0</v>
      </c>
      <c r="AB84" s="365"/>
      <c r="AC84" s="168"/>
    </row>
    <row r="85" spans="2:29" ht="15.75" customHeight="1">
      <c r="B85" s="215" t="s">
        <v>89</v>
      </c>
      <c r="C85" s="211">
        <f>COUNTIFS('1. All Data'!$AB$3:$AB$133,"Community &amp; Regulatory Services",'1. All Data'!$H$3:$H$133,"Not yet due")</f>
        <v>4</v>
      </c>
      <c r="D85" s="216">
        <f>C85/C89</f>
        <v>0.2</v>
      </c>
      <c r="E85" s="216">
        <f>D85</f>
        <v>0.2</v>
      </c>
      <c r="F85" s="217"/>
      <c r="G85" s="59"/>
      <c r="I85" s="215" t="s">
        <v>89</v>
      </c>
      <c r="J85" s="211">
        <f>COUNTIFS('1. All Data'!$AB$3:$AB$133,"Community &amp; Regulatory Services",'1. All Data'!$M$3:$M$133,"Not yet due")</f>
        <v>1</v>
      </c>
      <c r="K85" s="216">
        <f>J85/J89</f>
        <v>0.05</v>
      </c>
      <c r="L85" s="216">
        <f>K85</f>
        <v>0.05</v>
      </c>
      <c r="M85" s="217"/>
      <c r="N85" s="59"/>
      <c r="P85" s="215" t="s">
        <v>89</v>
      </c>
      <c r="Q85" s="211">
        <f>COUNTIFS('1. All Data'!$AB$3:$AB$133,"Community &amp; Regulatory Services",'1. All Data'!$R$3:$R$133,"Not yet due")</f>
        <v>0</v>
      </c>
      <c r="R85" s="216">
        <f>Q85/Q89</f>
        <v>0</v>
      </c>
      <c r="S85" s="216">
        <f>R85</f>
        <v>0</v>
      </c>
      <c r="T85" s="217"/>
      <c r="U85" s="59"/>
      <c r="W85" s="174" t="s">
        <v>89</v>
      </c>
      <c r="X85" s="211">
        <f>COUNTIFS('1. All Data'!$AB$3:$AB$133,"Community &amp; Regulatory Services",'1. All Data'!$V$3:$V$133,"Not yet due")</f>
        <v>0</v>
      </c>
      <c r="Y85" s="216">
        <f>X85/X89</f>
        <v>0</v>
      </c>
      <c r="Z85" s="216">
        <f>Y85</f>
        <v>0</v>
      </c>
      <c r="AA85" s="176"/>
      <c r="AB85" s="59"/>
      <c r="AC85" s="168"/>
    </row>
    <row r="86" spans="2:29" ht="15.75" customHeight="1">
      <c r="B86" s="215" t="s">
        <v>55</v>
      </c>
      <c r="C86" s="211">
        <f>COUNTIFS('1. All Data'!$AB$3:$AB$133,"Community &amp; Regulatory Services",'1. All Data'!$H$3:$H$133,"Update not provided")</f>
        <v>0</v>
      </c>
      <c r="D86" s="216">
        <f>C86/C89</f>
        <v>0</v>
      </c>
      <c r="E86" s="216">
        <f>D86</f>
        <v>0</v>
      </c>
      <c r="F86" s="217"/>
      <c r="G86" s="2"/>
      <c r="I86" s="215" t="s">
        <v>55</v>
      </c>
      <c r="J86" s="211">
        <f>COUNTIFS('1. All Data'!$AB$3:$AB$133,"Community &amp; Regulatory Services",'1. All Data'!$M$3:$M$133,"Update not provided")</f>
        <v>0</v>
      </c>
      <c r="K86" s="216">
        <f>J86/J89</f>
        <v>0</v>
      </c>
      <c r="L86" s="216">
        <f>K86</f>
        <v>0</v>
      </c>
      <c r="M86" s="217"/>
      <c r="N86" s="2"/>
      <c r="P86" s="215" t="s">
        <v>55</v>
      </c>
      <c r="Q86" s="211">
        <f>COUNTIFS('1. All Data'!$AB$3:$AB$133,"Community &amp; Regulatory Services",'1. All Data'!$R$3:$R$133,"Update not provided")</f>
        <v>0</v>
      </c>
      <c r="R86" s="216">
        <f>Q86/Q89</f>
        <v>0</v>
      </c>
      <c r="S86" s="216">
        <f>R86</f>
        <v>0</v>
      </c>
      <c r="T86" s="217"/>
      <c r="U86" s="2"/>
      <c r="W86" s="174" t="s">
        <v>55</v>
      </c>
      <c r="X86" s="211">
        <f>COUNTIFS('1. All Data'!$AB$3:$AB$133,"Community &amp; Regulatory Services",'1. All Data'!$V$3:$V$133,"Update not provided")</f>
        <v>0</v>
      </c>
      <c r="Y86" s="216">
        <f>X86/X89</f>
        <v>0</v>
      </c>
      <c r="Z86" s="216">
        <f>Y86</f>
        <v>0</v>
      </c>
      <c r="AA86" s="176"/>
      <c r="AB86" s="2"/>
      <c r="AC86" s="168"/>
    </row>
    <row r="87" spans="2:29" ht="15.75" customHeight="1">
      <c r="B87" s="218" t="s">
        <v>63</v>
      </c>
      <c r="C87" s="211">
        <f>COUNTIFS('1. All Data'!$AB$3:$AB$133,"Community &amp; Regulatory Services",'1. All Data'!$H$3:$H$133,"Deferred")</f>
        <v>0</v>
      </c>
      <c r="D87" s="219">
        <f>C87/C89</f>
        <v>0</v>
      </c>
      <c r="E87" s="219">
        <f>D87</f>
        <v>0</v>
      </c>
      <c r="F87" s="220"/>
      <c r="G87" s="59"/>
      <c r="I87" s="218" t="s">
        <v>63</v>
      </c>
      <c r="J87" s="211">
        <f>COUNTIFS('1. All Data'!$AB$3:$AB$133,"Community &amp; Regulatory Services",'1. All Data'!$M$3:$M$133,"Deferred")</f>
        <v>0</v>
      </c>
      <c r="K87" s="219">
        <f>J87/J89</f>
        <v>0</v>
      </c>
      <c r="L87" s="219">
        <f>K87</f>
        <v>0</v>
      </c>
      <c r="M87" s="220"/>
      <c r="N87" s="59"/>
      <c r="P87" s="218" t="s">
        <v>63</v>
      </c>
      <c r="Q87" s="211">
        <f>COUNTIFS('1. All Data'!$AB$3:$AB$133,"Community &amp; Regulatory Services",'1. All Data'!$R$3:$R$133,"Deferred")</f>
        <v>1</v>
      </c>
      <c r="R87" s="219">
        <f>Q87/Q89</f>
        <v>0.05</v>
      </c>
      <c r="S87" s="219">
        <f>R87</f>
        <v>0.05</v>
      </c>
      <c r="T87" s="220"/>
      <c r="U87" s="59"/>
      <c r="W87" s="177" t="s">
        <v>63</v>
      </c>
      <c r="X87" s="211">
        <f>COUNTIFS('1. All Data'!$AB$3:$AB$133,"Community &amp; Regulatory Services",'1. All Data'!$V$3:$V$133,"Deferred")</f>
        <v>1</v>
      </c>
      <c r="Y87" s="219">
        <f>X87/X89</f>
        <v>0.05</v>
      </c>
      <c r="Z87" s="219">
        <f>Y87</f>
        <v>0.05</v>
      </c>
      <c r="AA87" s="179"/>
      <c r="AB87" s="59"/>
      <c r="AC87" s="168"/>
    </row>
    <row r="88" spans="2:29" ht="15.75" customHeight="1">
      <c r="B88" s="218" t="s">
        <v>64</v>
      </c>
      <c r="C88" s="211">
        <f>COUNTIFS('1. All Data'!$AB$3:$AB$133,"Community &amp; Regulatory Services",'1. All Data'!$H$3:$H$133,"Deleted")</f>
        <v>0</v>
      </c>
      <c r="D88" s="219">
        <f>C88/C89</f>
        <v>0</v>
      </c>
      <c r="E88" s="219">
        <f>D88</f>
        <v>0</v>
      </c>
      <c r="F88" s="220"/>
      <c r="G88" s="30"/>
      <c r="I88" s="218" t="s">
        <v>64</v>
      </c>
      <c r="J88" s="211">
        <f>COUNTIFS('1. All Data'!$AB$3:$AB$133,"Community &amp; Regulatory Services",'1. All Data'!$M$3:$M$133,"Deleted")</f>
        <v>0</v>
      </c>
      <c r="K88" s="219">
        <f>J88/J89</f>
        <v>0</v>
      </c>
      <c r="L88" s="219">
        <f>K88</f>
        <v>0</v>
      </c>
      <c r="M88" s="220"/>
      <c r="N88" s="30"/>
      <c r="P88" s="218" t="s">
        <v>64</v>
      </c>
      <c r="Q88" s="211">
        <f>COUNTIFS('1. All Data'!$AB$3:$AB$133,"Community &amp; Regulatory Services",'1. All Data'!$R$3:$R$133,"Deleted")</f>
        <v>0</v>
      </c>
      <c r="R88" s="219">
        <f>Q88/Q89</f>
        <v>0</v>
      </c>
      <c r="S88" s="219">
        <f>R88</f>
        <v>0</v>
      </c>
      <c r="T88" s="220"/>
      <c r="U88" s="30"/>
      <c r="W88" s="177" t="s">
        <v>64</v>
      </c>
      <c r="X88" s="211">
        <f>COUNTIFS('1. All Data'!$AB$3:$AB$133,"Community &amp; Regulatory Services",'1. All Data'!$V$3:$V$133,"Deleted")</f>
        <v>1</v>
      </c>
      <c r="Y88" s="219">
        <f>X88/X89</f>
        <v>0.05</v>
      </c>
      <c r="Z88" s="219">
        <f>Y88</f>
        <v>0.05</v>
      </c>
      <c r="AA88" s="179"/>
      <c r="AB88" s="3"/>
      <c r="AC88" s="168"/>
    </row>
    <row r="89" spans="2:29" ht="15.75" customHeight="1">
      <c r="B89" s="221" t="s">
        <v>91</v>
      </c>
      <c r="C89" s="222">
        <f>SUM(C78:C88)</f>
        <v>20</v>
      </c>
      <c r="D89" s="179"/>
      <c r="E89" s="179"/>
      <c r="F89" s="223"/>
      <c r="G89" s="59"/>
      <c r="I89" s="221" t="s">
        <v>91</v>
      </c>
      <c r="J89" s="222">
        <f>SUM(J78:J88)</f>
        <v>20</v>
      </c>
      <c r="K89" s="179"/>
      <c r="L89" s="179"/>
      <c r="M89" s="223"/>
      <c r="N89" s="59"/>
      <c r="P89" s="221" t="s">
        <v>91</v>
      </c>
      <c r="Q89" s="222">
        <f>SUM(Q78:Q88)</f>
        <v>20</v>
      </c>
      <c r="R89" s="179"/>
      <c r="S89" s="179"/>
      <c r="T89" s="223"/>
      <c r="U89" s="59"/>
      <c r="W89" s="180" t="s">
        <v>91</v>
      </c>
      <c r="X89" s="222">
        <f>SUM(X78:X88)</f>
        <v>20</v>
      </c>
      <c r="Y89" s="179"/>
      <c r="Z89" s="179"/>
      <c r="AA89" s="59"/>
      <c r="AB89" s="59"/>
      <c r="AC89" s="168"/>
    </row>
    <row r="90" spans="2:29" ht="15.75" customHeight="1">
      <c r="B90" s="221" t="s">
        <v>92</v>
      </c>
      <c r="C90" s="222">
        <f>C89-C88-C87-C86-C85</f>
        <v>16</v>
      </c>
      <c r="D90" s="59"/>
      <c r="E90" s="59"/>
      <c r="F90" s="223"/>
      <c r="G90" s="59"/>
      <c r="I90" s="221" t="s">
        <v>92</v>
      </c>
      <c r="J90" s="222">
        <f>J89-J88-J87-J86-J85</f>
        <v>19</v>
      </c>
      <c r="K90" s="59"/>
      <c r="L90" s="59"/>
      <c r="M90" s="223"/>
      <c r="N90" s="59"/>
      <c r="P90" s="221" t="s">
        <v>92</v>
      </c>
      <c r="Q90" s="222">
        <f>Q89-Q88-Q87-Q86-Q85</f>
        <v>19</v>
      </c>
      <c r="R90" s="59"/>
      <c r="S90" s="59"/>
      <c r="T90" s="223"/>
      <c r="U90" s="59"/>
      <c r="W90" s="180" t="s">
        <v>92</v>
      </c>
      <c r="X90" s="222">
        <f>X89-X88-X87-X86-X85</f>
        <v>18</v>
      </c>
      <c r="Y90" s="59"/>
      <c r="Z90" s="59"/>
      <c r="AA90" s="59"/>
      <c r="AB90" s="59"/>
      <c r="AC90" s="168"/>
    </row>
    <row r="91" spans="2:29" ht="15.75" customHeight="1">
      <c r="W91" s="182"/>
      <c r="AA91" s="2"/>
      <c r="AC91" s="168"/>
    </row>
    <row r="92" spans="2:29" ht="15.75" customHeight="1">
      <c r="W92" s="167"/>
      <c r="X92" s="167"/>
      <c r="Y92" s="167"/>
      <c r="Z92" s="167"/>
      <c r="AA92" s="167"/>
      <c r="AB92" s="189"/>
      <c r="AC92" s="168"/>
    </row>
    <row r="93" spans="2:29" ht="15.75" customHeight="1">
      <c r="W93" s="167"/>
      <c r="X93" s="167"/>
      <c r="Y93" s="167"/>
      <c r="Z93" s="167"/>
      <c r="AA93" s="167"/>
      <c r="AB93" s="189"/>
      <c r="AC93" s="168"/>
    </row>
    <row r="94" spans="2:29">
      <c r="W94" s="167"/>
      <c r="X94" s="167"/>
      <c r="Y94" s="167"/>
      <c r="Z94" s="167"/>
      <c r="AA94" s="167"/>
      <c r="AB94" s="189"/>
      <c r="AC94" s="168"/>
    </row>
    <row r="95" spans="2:29">
      <c r="W95" s="167"/>
      <c r="X95" s="167"/>
      <c r="Y95" s="167"/>
      <c r="Z95" s="167"/>
      <c r="AA95" s="167"/>
      <c r="AB95" s="189"/>
      <c r="AC95" s="168"/>
    </row>
    <row r="96" spans="2:29">
      <c r="W96" s="167"/>
      <c r="X96" s="167"/>
      <c r="Y96" s="167"/>
      <c r="Z96" s="167"/>
      <c r="AA96" s="167"/>
      <c r="AB96" s="189"/>
      <c r="AC96" s="168"/>
    </row>
    <row r="97" spans="23:29">
      <c r="W97" s="167"/>
      <c r="X97" s="167"/>
      <c r="Y97" s="167"/>
      <c r="Z97" s="167"/>
      <c r="AA97" s="167"/>
      <c r="AB97" s="189"/>
      <c r="AC97" s="168"/>
    </row>
    <row r="98" spans="23:29">
      <c r="W98" s="167"/>
      <c r="X98" s="167"/>
      <c r="Y98" s="167"/>
      <c r="Z98" s="167"/>
      <c r="AA98" s="167"/>
      <c r="AB98" s="189"/>
      <c r="AC98" s="168"/>
    </row>
    <row r="99" spans="23:29">
      <c r="W99" s="167"/>
      <c r="X99" s="167"/>
      <c r="Y99" s="167"/>
      <c r="Z99" s="167"/>
      <c r="AA99" s="167"/>
      <c r="AB99" s="189"/>
      <c r="AC99" s="168"/>
    </row>
    <row r="100" spans="23:29">
      <c r="W100" s="167"/>
      <c r="X100" s="167"/>
      <c r="Y100" s="167"/>
      <c r="Z100" s="167"/>
      <c r="AA100" s="167"/>
      <c r="AB100" s="189"/>
      <c r="AC100" s="168"/>
    </row>
    <row r="101" spans="23:29">
      <c r="W101" s="167"/>
      <c r="X101" s="167"/>
      <c r="Y101" s="167"/>
      <c r="Z101" s="167"/>
      <c r="AA101" s="167"/>
      <c r="AB101" s="189"/>
      <c r="AC101" s="168"/>
    </row>
    <row r="102" spans="23:29">
      <c r="W102" s="167"/>
      <c r="X102" s="167"/>
      <c r="Y102" s="167"/>
      <c r="Z102" s="167"/>
      <c r="AA102" s="167"/>
      <c r="AB102" s="189"/>
      <c r="AC102" s="168"/>
    </row>
    <row r="103" spans="23:29">
      <c r="W103" s="167"/>
      <c r="X103" s="167"/>
      <c r="Y103" s="167"/>
      <c r="Z103" s="167"/>
      <c r="AA103" s="167"/>
      <c r="AB103" s="189"/>
      <c r="AC103" s="168"/>
    </row>
    <row r="104" spans="23:29">
      <c r="W104" s="167"/>
      <c r="X104" s="167"/>
      <c r="Y104" s="167"/>
      <c r="Z104" s="167"/>
      <c r="AA104" s="167"/>
      <c r="AB104" s="189"/>
      <c r="AC104" s="168"/>
    </row>
    <row r="105" spans="23:29">
      <c r="W105" s="167"/>
      <c r="X105" s="167"/>
      <c r="Y105" s="167"/>
      <c r="Z105" s="167"/>
      <c r="AA105" s="167"/>
      <c r="AB105" s="189"/>
      <c r="AC105" s="168"/>
    </row>
    <row r="106" spans="23:29">
      <c r="W106" s="167"/>
      <c r="X106" s="167"/>
      <c r="Y106" s="167"/>
      <c r="Z106" s="167"/>
      <c r="AA106" s="167"/>
      <c r="AB106" s="189"/>
      <c r="AC106" s="168"/>
    </row>
    <row r="107" spans="23:29">
      <c r="W107" s="167"/>
      <c r="X107" s="167"/>
      <c r="Y107" s="167"/>
      <c r="Z107" s="167"/>
      <c r="AA107" s="167"/>
      <c r="AB107" s="189"/>
      <c r="AC107" s="168"/>
    </row>
    <row r="108" spans="23:29">
      <c r="W108" s="167"/>
      <c r="X108" s="167"/>
      <c r="Y108" s="167"/>
      <c r="Z108" s="167"/>
      <c r="AA108" s="167"/>
      <c r="AB108" s="189"/>
      <c r="AC108" s="168"/>
    </row>
    <row r="109" spans="23:29">
      <c r="W109" s="167"/>
      <c r="X109" s="167"/>
      <c r="Y109" s="167"/>
      <c r="Z109" s="167"/>
      <c r="AA109" s="167"/>
      <c r="AB109" s="189"/>
      <c r="AC109" s="168"/>
    </row>
    <row r="110" spans="23:29">
      <c r="W110" s="167"/>
      <c r="X110" s="167"/>
      <c r="Y110" s="167"/>
      <c r="Z110" s="167"/>
      <c r="AA110" s="167"/>
      <c r="AB110" s="189"/>
      <c r="AC110" s="168"/>
    </row>
    <row r="111" spans="23:29">
      <c r="W111" s="167"/>
      <c r="X111" s="167"/>
      <c r="Y111" s="167"/>
      <c r="Z111" s="167"/>
      <c r="AA111" s="167"/>
      <c r="AB111" s="189"/>
      <c r="AC111" s="168"/>
    </row>
    <row r="112" spans="23:29">
      <c r="W112" s="167"/>
      <c r="X112" s="167"/>
      <c r="Y112" s="167"/>
      <c r="Z112" s="167"/>
      <c r="AA112" s="167"/>
      <c r="AB112" s="189"/>
      <c r="AC112" s="168"/>
    </row>
    <row r="113" spans="23:29">
      <c r="W113" s="167"/>
      <c r="X113" s="167"/>
      <c r="Y113" s="167"/>
      <c r="Z113" s="167"/>
      <c r="AA113" s="167"/>
      <c r="AB113" s="189"/>
      <c r="AC113" s="168"/>
    </row>
    <row r="114" spans="23:29">
      <c r="W114" s="167"/>
      <c r="X114" s="167"/>
      <c r="Y114" s="167"/>
      <c r="Z114" s="167"/>
      <c r="AA114" s="167"/>
      <c r="AB114" s="189"/>
      <c r="AC114" s="168"/>
    </row>
    <row r="115" spans="23:29">
      <c r="W115" s="167"/>
      <c r="X115" s="167"/>
      <c r="Y115" s="167"/>
      <c r="Z115" s="167"/>
      <c r="AA115" s="167"/>
      <c r="AB115" s="189"/>
      <c r="AC115" s="168"/>
    </row>
    <row r="116" spans="23:29">
      <c r="W116" s="167"/>
      <c r="X116" s="167"/>
      <c r="Y116" s="167"/>
      <c r="Z116" s="167"/>
      <c r="AA116" s="167"/>
      <c r="AB116" s="189"/>
      <c r="AC116" s="168"/>
    </row>
    <row r="117" spans="23:29">
      <c r="W117" s="167"/>
      <c r="X117" s="167"/>
      <c r="Y117" s="167"/>
      <c r="Z117" s="167"/>
      <c r="AA117" s="167"/>
      <c r="AB117" s="189"/>
      <c r="AC117" s="168"/>
    </row>
    <row r="118" spans="23:29">
      <c r="W118" s="167"/>
      <c r="X118" s="167"/>
      <c r="Y118" s="167"/>
      <c r="Z118" s="167"/>
      <c r="AA118" s="167"/>
      <c r="AB118" s="189"/>
      <c r="AC118" s="168"/>
    </row>
    <row r="119" spans="23:29">
      <c r="W119" s="167"/>
      <c r="X119" s="167"/>
      <c r="Y119" s="167"/>
      <c r="Z119" s="167"/>
      <c r="AA119" s="167"/>
      <c r="AB119" s="189"/>
      <c r="AC119" s="168"/>
    </row>
    <row r="120" spans="23:29">
      <c r="W120" s="167"/>
      <c r="X120" s="167"/>
      <c r="Y120" s="167"/>
      <c r="Z120" s="167"/>
      <c r="AA120" s="167"/>
      <c r="AB120" s="189"/>
      <c r="AC120" s="168"/>
    </row>
    <row r="121" spans="23:29">
      <c r="W121" s="167"/>
      <c r="X121" s="167"/>
      <c r="Y121" s="167"/>
      <c r="Z121" s="167"/>
      <c r="AA121" s="167"/>
      <c r="AB121" s="189"/>
      <c r="AC121" s="168"/>
    </row>
    <row r="122" spans="23:29">
      <c r="W122" s="167"/>
      <c r="X122" s="167"/>
      <c r="Y122" s="167"/>
      <c r="Z122" s="167"/>
      <c r="AA122" s="167"/>
      <c r="AB122" s="189"/>
      <c r="AC122" s="168"/>
    </row>
    <row r="123" spans="23:29">
      <c r="W123" s="167"/>
      <c r="X123" s="167"/>
      <c r="Y123" s="167"/>
      <c r="Z123" s="167"/>
      <c r="AA123" s="167"/>
      <c r="AB123" s="189"/>
      <c r="AC123" s="168"/>
    </row>
    <row r="124" spans="23:29">
      <c r="W124" s="167"/>
      <c r="X124" s="167"/>
      <c r="Y124" s="167"/>
      <c r="Z124" s="167"/>
      <c r="AA124" s="167"/>
      <c r="AB124" s="189"/>
      <c r="AC124" s="168"/>
    </row>
    <row r="125" spans="23:29">
      <c r="W125" s="167"/>
      <c r="X125" s="167"/>
      <c r="Y125" s="167"/>
      <c r="Z125" s="167"/>
      <c r="AA125" s="167"/>
      <c r="AB125" s="189"/>
      <c r="AC125" s="168"/>
    </row>
    <row r="126" spans="23:29">
      <c r="W126" s="167"/>
      <c r="X126" s="167"/>
      <c r="Y126" s="167"/>
      <c r="Z126" s="167"/>
      <c r="AA126" s="167"/>
      <c r="AB126" s="189"/>
      <c r="AC126" s="168"/>
    </row>
    <row r="127" spans="23:29">
      <c r="W127" s="167"/>
      <c r="X127" s="167"/>
      <c r="Y127" s="167"/>
      <c r="Z127" s="167"/>
      <c r="AA127" s="167"/>
      <c r="AB127" s="189"/>
      <c r="AC127" s="168"/>
    </row>
    <row r="128" spans="23:29">
      <c r="W128" s="167"/>
      <c r="X128" s="167"/>
      <c r="Y128" s="167"/>
      <c r="Z128" s="167"/>
      <c r="AA128" s="167"/>
      <c r="AB128" s="189"/>
      <c r="AC128" s="168"/>
    </row>
    <row r="129" spans="23:29">
      <c r="W129" s="167"/>
      <c r="X129" s="167"/>
      <c r="Y129" s="167"/>
      <c r="Z129" s="167"/>
      <c r="AA129" s="167"/>
      <c r="AB129" s="189"/>
      <c r="AC129" s="168"/>
    </row>
    <row r="130" spans="23:29">
      <c r="W130" s="167"/>
      <c r="X130" s="167"/>
      <c r="Y130" s="167"/>
      <c r="Z130" s="167"/>
      <c r="AA130" s="167"/>
      <c r="AB130" s="189"/>
      <c r="AC130" s="168"/>
    </row>
    <row r="131" spans="23:29">
      <c r="W131" s="167"/>
      <c r="X131" s="167"/>
      <c r="Y131" s="167"/>
      <c r="Z131" s="167"/>
      <c r="AA131" s="167"/>
      <c r="AB131" s="189"/>
      <c r="AC131" s="168"/>
    </row>
    <row r="132" spans="23:29">
      <c r="W132" s="167"/>
      <c r="X132" s="167"/>
      <c r="Y132" s="167"/>
      <c r="Z132" s="167"/>
      <c r="AA132" s="167"/>
      <c r="AB132" s="189"/>
      <c r="AC132" s="168"/>
    </row>
    <row r="133" spans="23:29">
      <c r="W133" s="167"/>
      <c r="X133" s="167"/>
      <c r="Y133" s="167"/>
      <c r="Z133" s="167"/>
      <c r="AA133" s="167"/>
      <c r="AB133" s="189"/>
      <c r="AC133" s="168"/>
    </row>
    <row r="134" spans="23:29">
      <c r="W134" s="167"/>
      <c r="X134" s="167"/>
      <c r="Y134" s="167"/>
      <c r="Z134" s="167"/>
      <c r="AA134" s="167"/>
      <c r="AB134" s="189"/>
      <c r="AC134" s="168"/>
    </row>
    <row r="135" spans="23:29">
      <c r="W135" s="167"/>
      <c r="X135" s="167"/>
      <c r="Y135" s="167"/>
      <c r="Z135" s="167"/>
      <c r="AA135" s="167"/>
      <c r="AB135" s="189"/>
      <c r="AC135" s="168"/>
    </row>
    <row r="136" spans="23:29">
      <c r="W136" s="167"/>
      <c r="X136" s="167"/>
      <c r="Y136" s="167"/>
      <c r="Z136" s="167"/>
      <c r="AA136" s="167"/>
      <c r="AB136" s="189"/>
      <c r="AC136" s="168"/>
    </row>
    <row r="137" spans="23:29">
      <c r="W137" s="167"/>
      <c r="X137" s="167"/>
      <c r="Y137" s="167"/>
      <c r="Z137" s="167"/>
      <c r="AA137" s="167"/>
      <c r="AB137" s="189"/>
      <c r="AC137" s="168"/>
    </row>
    <row r="138" spans="23:29">
      <c r="W138" s="167"/>
      <c r="X138" s="167"/>
      <c r="Y138" s="167"/>
      <c r="Z138" s="167"/>
      <c r="AA138" s="167"/>
      <c r="AB138" s="189"/>
      <c r="AC138" s="168"/>
    </row>
    <row r="139" spans="23:29">
      <c r="W139" s="167"/>
      <c r="X139" s="167"/>
      <c r="Y139" s="167"/>
      <c r="Z139" s="167"/>
      <c r="AA139" s="167"/>
      <c r="AB139" s="189"/>
      <c r="AC139" s="168"/>
    </row>
    <row r="140" spans="23:29">
      <c r="W140" s="167"/>
      <c r="X140" s="167"/>
      <c r="Y140" s="167"/>
      <c r="Z140" s="167"/>
      <c r="AA140" s="167"/>
      <c r="AB140" s="189"/>
      <c r="AC140" s="168"/>
    </row>
    <row r="141" spans="23:29">
      <c r="W141" s="167"/>
      <c r="X141" s="167"/>
      <c r="Y141" s="167"/>
      <c r="Z141" s="167"/>
      <c r="AA141" s="167"/>
      <c r="AB141" s="189"/>
      <c r="AC141" s="168"/>
    </row>
    <row r="142" spans="23:29">
      <c r="W142" s="167"/>
      <c r="X142" s="167"/>
      <c r="Y142" s="167"/>
      <c r="Z142" s="167"/>
      <c r="AA142" s="167"/>
      <c r="AB142" s="189"/>
      <c r="AC142" s="168"/>
    </row>
    <row r="143" spans="23:29">
      <c r="W143" s="167"/>
      <c r="X143" s="167"/>
      <c r="Y143" s="167"/>
      <c r="Z143" s="167"/>
      <c r="AA143" s="167"/>
      <c r="AB143" s="189"/>
      <c r="AC143" s="168"/>
    </row>
    <row r="144" spans="23:29">
      <c r="W144" s="167"/>
      <c r="X144" s="167"/>
      <c r="Y144" s="167"/>
      <c r="Z144" s="167"/>
      <c r="AA144" s="167"/>
      <c r="AB144" s="189"/>
      <c r="AC144" s="168"/>
    </row>
    <row r="145" spans="23:29">
      <c r="W145" s="167"/>
      <c r="X145" s="167"/>
      <c r="Y145" s="167"/>
      <c r="Z145" s="167"/>
      <c r="AA145" s="167"/>
      <c r="AB145" s="189"/>
      <c r="AC145" s="168"/>
    </row>
    <row r="146" spans="23:29">
      <c r="W146" s="167"/>
      <c r="X146" s="167"/>
      <c r="Y146" s="167"/>
      <c r="Z146" s="167"/>
      <c r="AA146" s="167"/>
      <c r="AB146" s="189"/>
      <c r="AC146" s="168"/>
    </row>
    <row r="147" spans="23:29">
      <c r="W147" s="167"/>
      <c r="X147" s="167"/>
      <c r="Y147" s="167"/>
      <c r="Z147" s="167"/>
      <c r="AA147" s="167"/>
      <c r="AB147" s="189"/>
      <c r="AC147" s="168"/>
    </row>
    <row r="148" spans="23:29">
      <c r="W148" s="167"/>
      <c r="X148" s="167"/>
      <c r="Y148" s="167"/>
      <c r="Z148" s="167"/>
      <c r="AA148" s="167"/>
      <c r="AB148" s="189"/>
      <c r="AC148" s="168"/>
    </row>
    <row r="149" spans="23:29">
      <c r="W149" s="167"/>
      <c r="X149" s="167"/>
      <c r="Y149" s="167"/>
      <c r="Z149" s="167"/>
      <c r="AA149" s="167"/>
      <c r="AB149" s="189"/>
      <c r="AC149" s="168"/>
    </row>
    <row r="150" spans="23:29">
      <c r="W150" s="167"/>
      <c r="X150" s="167"/>
      <c r="Y150" s="167"/>
      <c r="Z150" s="167"/>
      <c r="AA150" s="167"/>
      <c r="AB150" s="189"/>
      <c r="AC150" s="168"/>
    </row>
    <row r="151" spans="23:29">
      <c r="W151" s="167"/>
      <c r="X151" s="167"/>
      <c r="Y151" s="167"/>
      <c r="Z151" s="167"/>
      <c r="AA151" s="167"/>
      <c r="AB151" s="189"/>
      <c r="AC151" s="168"/>
    </row>
    <row r="152" spans="23:29">
      <c r="W152" s="167"/>
      <c r="X152" s="167"/>
      <c r="Y152" s="167"/>
      <c r="Z152" s="167"/>
      <c r="AA152" s="167"/>
      <c r="AB152" s="189"/>
      <c r="AC152" s="168"/>
    </row>
    <row r="153" spans="23:29">
      <c r="W153" s="167"/>
      <c r="X153" s="167"/>
      <c r="Y153" s="167"/>
      <c r="Z153" s="167"/>
      <c r="AA153" s="167"/>
      <c r="AB153" s="189"/>
      <c r="AC153" s="168"/>
    </row>
    <row r="154" spans="23:29">
      <c r="W154" s="167"/>
      <c r="X154" s="167"/>
      <c r="Y154" s="167"/>
      <c r="Z154" s="167"/>
      <c r="AA154" s="167"/>
      <c r="AB154" s="189"/>
      <c r="AC154" s="168"/>
    </row>
    <row r="155" spans="23:29">
      <c r="W155" s="167"/>
      <c r="X155" s="167"/>
      <c r="Y155" s="167"/>
      <c r="Z155" s="167"/>
      <c r="AA155" s="167"/>
      <c r="AB155" s="189"/>
      <c r="AC155" s="168"/>
    </row>
    <row r="156" spans="23:29">
      <c r="W156" s="167"/>
      <c r="X156" s="167"/>
      <c r="Y156" s="167"/>
      <c r="Z156" s="167"/>
      <c r="AA156" s="167"/>
      <c r="AB156" s="189"/>
      <c r="AC156" s="168"/>
    </row>
    <row r="157" spans="23:29">
      <c r="W157" s="167"/>
      <c r="X157" s="167"/>
      <c r="Y157" s="167"/>
      <c r="Z157" s="167"/>
      <c r="AA157" s="167"/>
      <c r="AB157" s="189"/>
      <c r="AC157" s="168"/>
    </row>
    <row r="158" spans="23:29">
      <c r="W158" s="167"/>
      <c r="X158" s="167"/>
      <c r="Y158" s="167"/>
      <c r="Z158" s="167"/>
      <c r="AA158" s="167"/>
      <c r="AB158" s="189"/>
      <c r="AC158" s="168"/>
    </row>
    <row r="159" spans="23:29">
      <c r="W159" s="167"/>
      <c r="X159" s="167"/>
      <c r="Y159" s="167"/>
      <c r="Z159" s="167"/>
      <c r="AA159" s="167"/>
      <c r="AB159" s="189"/>
      <c r="AC159" s="168"/>
    </row>
    <row r="160" spans="23:29">
      <c r="W160" s="167"/>
      <c r="X160" s="167"/>
      <c r="Y160" s="167"/>
      <c r="Z160" s="167"/>
      <c r="AA160" s="167"/>
      <c r="AB160" s="189"/>
      <c r="AC160" s="168"/>
    </row>
    <row r="161" spans="23:29">
      <c r="W161" s="167"/>
      <c r="X161" s="167"/>
      <c r="Y161" s="167"/>
      <c r="Z161" s="167"/>
      <c r="AA161" s="167"/>
      <c r="AB161" s="189"/>
      <c r="AC161" s="168"/>
    </row>
    <row r="162" spans="23:29">
      <c r="W162" s="167"/>
      <c r="X162" s="167"/>
      <c r="Y162" s="167"/>
      <c r="Z162" s="167"/>
      <c r="AA162" s="167"/>
      <c r="AB162" s="189"/>
      <c r="AC162" s="168"/>
    </row>
    <row r="163" spans="23:29">
      <c r="W163" s="167"/>
      <c r="X163" s="167"/>
      <c r="Y163" s="167"/>
      <c r="Z163" s="167"/>
      <c r="AA163" s="167"/>
      <c r="AB163" s="189"/>
      <c r="AC163" s="168"/>
    </row>
    <row r="164" spans="23:29">
      <c r="W164" s="167"/>
      <c r="X164" s="167"/>
      <c r="Y164" s="167"/>
      <c r="Z164" s="167"/>
      <c r="AA164" s="167"/>
      <c r="AB164" s="189"/>
      <c r="AC164" s="168"/>
    </row>
    <row r="165" spans="23:29">
      <c r="W165" s="167"/>
      <c r="X165" s="167"/>
      <c r="Y165" s="167"/>
      <c r="Z165" s="167"/>
      <c r="AA165" s="167"/>
      <c r="AB165" s="189"/>
      <c r="AC165" s="168"/>
    </row>
    <row r="166" spans="23:29">
      <c r="W166" s="167"/>
      <c r="X166" s="167"/>
      <c r="Y166" s="167"/>
      <c r="Z166" s="167"/>
      <c r="AA166" s="167"/>
      <c r="AB166" s="189"/>
      <c r="AC166" s="168"/>
    </row>
    <row r="167" spans="23:29">
      <c r="W167" s="167"/>
      <c r="X167" s="167"/>
      <c r="Y167" s="167"/>
      <c r="Z167" s="167"/>
      <c r="AA167" s="167"/>
      <c r="AB167" s="189"/>
      <c r="AC167" s="168"/>
    </row>
    <row r="168" spans="23:29">
      <c r="W168" s="167"/>
      <c r="X168" s="167"/>
      <c r="Y168" s="167"/>
      <c r="Z168" s="167"/>
      <c r="AA168" s="167"/>
      <c r="AB168" s="189"/>
      <c r="AC168" s="168"/>
    </row>
    <row r="169" spans="23:29">
      <c r="W169" s="167"/>
      <c r="X169" s="167"/>
      <c r="Y169" s="167"/>
      <c r="Z169" s="167"/>
      <c r="AA169" s="167"/>
      <c r="AB169" s="189"/>
      <c r="AC169" s="168"/>
    </row>
    <row r="170" spans="23:29">
      <c r="W170" s="167"/>
      <c r="X170" s="167"/>
      <c r="Y170" s="167"/>
      <c r="Z170" s="167"/>
      <c r="AA170" s="167"/>
      <c r="AB170" s="189"/>
      <c r="AC170" s="168"/>
    </row>
    <row r="171" spans="23:29">
      <c r="W171" s="167"/>
      <c r="X171" s="167"/>
      <c r="Y171" s="167"/>
      <c r="Z171" s="167"/>
      <c r="AA171" s="167"/>
      <c r="AB171" s="189"/>
      <c r="AC171" s="168"/>
    </row>
    <row r="172" spans="23:29">
      <c r="W172" s="167"/>
      <c r="X172" s="167"/>
      <c r="Y172" s="167"/>
      <c r="Z172" s="167"/>
      <c r="AA172" s="167"/>
      <c r="AB172" s="189"/>
      <c r="AC172" s="168"/>
    </row>
    <row r="173" spans="23:29">
      <c r="W173" s="167"/>
      <c r="X173" s="167"/>
      <c r="Y173" s="167"/>
      <c r="Z173" s="167"/>
      <c r="AA173" s="167"/>
      <c r="AB173" s="189"/>
      <c r="AC173" s="168"/>
    </row>
    <row r="174" spans="23:29">
      <c r="W174" s="167"/>
      <c r="X174" s="167"/>
      <c r="Y174" s="167"/>
      <c r="Z174" s="167"/>
      <c r="AA174" s="167"/>
      <c r="AB174" s="189"/>
      <c r="AC174" s="168"/>
    </row>
    <row r="175" spans="23:29">
      <c r="W175" s="167"/>
      <c r="X175" s="167"/>
      <c r="Y175" s="167"/>
      <c r="Z175" s="167"/>
      <c r="AA175" s="167"/>
      <c r="AB175" s="189"/>
      <c r="AC175" s="168"/>
    </row>
    <row r="176" spans="23:29">
      <c r="W176" s="167"/>
      <c r="X176" s="167"/>
      <c r="Y176" s="167"/>
      <c r="Z176" s="167"/>
      <c r="AA176" s="167"/>
      <c r="AB176" s="189"/>
      <c r="AC176" s="168"/>
    </row>
    <row r="177" spans="23:29">
      <c r="W177" s="167"/>
      <c r="X177" s="167"/>
      <c r="Y177" s="167"/>
      <c r="Z177" s="167"/>
      <c r="AA177" s="167"/>
      <c r="AB177" s="189"/>
      <c r="AC177" s="168"/>
    </row>
    <row r="178" spans="23:29">
      <c r="W178" s="167"/>
      <c r="X178" s="167"/>
      <c r="Y178" s="167"/>
      <c r="Z178" s="167"/>
      <c r="AA178" s="167"/>
      <c r="AB178" s="189"/>
      <c r="AC178" s="168"/>
    </row>
    <row r="179" spans="23:29">
      <c r="W179" s="167"/>
      <c r="X179" s="167"/>
      <c r="Y179" s="167"/>
      <c r="Z179" s="167"/>
      <c r="AA179" s="167"/>
      <c r="AB179" s="189"/>
      <c r="AC179" s="168"/>
    </row>
    <row r="180" spans="23:29">
      <c r="W180" s="167"/>
      <c r="X180" s="167"/>
      <c r="Y180" s="167"/>
      <c r="Z180" s="167"/>
      <c r="AA180" s="167"/>
      <c r="AB180" s="189"/>
      <c r="AC180" s="168"/>
    </row>
    <row r="181" spans="23:29">
      <c r="W181" s="167"/>
      <c r="X181" s="167"/>
      <c r="Y181" s="167"/>
      <c r="Z181" s="167"/>
      <c r="AA181" s="167"/>
      <c r="AB181" s="189"/>
      <c r="AC181" s="168"/>
    </row>
    <row r="182" spans="23:29">
      <c r="W182" s="167"/>
      <c r="X182" s="167"/>
      <c r="Y182" s="167"/>
      <c r="Z182" s="167"/>
      <c r="AA182" s="167"/>
      <c r="AB182" s="189"/>
      <c r="AC182" s="168"/>
    </row>
    <row r="183" spans="23:29">
      <c r="W183" s="167"/>
      <c r="X183" s="167"/>
      <c r="Y183" s="167"/>
      <c r="Z183" s="167"/>
      <c r="AA183" s="167"/>
      <c r="AB183" s="189"/>
      <c r="AC183" s="168"/>
    </row>
    <row r="184" spans="23:29">
      <c r="W184" s="167"/>
      <c r="X184" s="167"/>
      <c r="Y184" s="167"/>
      <c r="Z184" s="167"/>
      <c r="AA184" s="167"/>
      <c r="AB184" s="189"/>
      <c r="AC184" s="168"/>
    </row>
    <row r="185" spans="23:29">
      <c r="W185" s="167"/>
      <c r="X185" s="167"/>
      <c r="Y185" s="167"/>
      <c r="Z185" s="167"/>
      <c r="AA185" s="167"/>
      <c r="AB185" s="189"/>
      <c r="AC185" s="168"/>
    </row>
    <row r="186" spans="23:29">
      <c r="W186" s="167"/>
      <c r="X186" s="167"/>
      <c r="Y186" s="167"/>
      <c r="Z186" s="167"/>
      <c r="AA186" s="167"/>
      <c r="AB186" s="189"/>
      <c r="AC186" s="168"/>
    </row>
    <row r="187" spans="23:29">
      <c r="W187" s="167"/>
      <c r="X187" s="167"/>
      <c r="Y187" s="167"/>
      <c r="Z187" s="167"/>
      <c r="AA187" s="167"/>
      <c r="AB187" s="189"/>
      <c r="AC187" s="168"/>
    </row>
    <row r="188" spans="23:29">
      <c r="W188" s="167"/>
      <c r="X188" s="167"/>
      <c r="Y188" s="167"/>
      <c r="Z188" s="167"/>
      <c r="AA188" s="167"/>
      <c r="AB188" s="189"/>
      <c r="AC188" s="168"/>
    </row>
    <row r="189" spans="23:29">
      <c r="W189" s="167"/>
      <c r="X189" s="167"/>
      <c r="Y189" s="167"/>
      <c r="Z189" s="167"/>
      <c r="AA189" s="167"/>
      <c r="AB189" s="189"/>
      <c r="AC189" s="168"/>
    </row>
    <row r="190" spans="23:29">
      <c r="W190" s="167"/>
      <c r="X190" s="167"/>
      <c r="Y190" s="167"/>
      <c r="Z190" s="167"/>
      <c r="AA190" s="167"/>
      <c r="AB190" s="189"/>
      <c r="AC190" s="168"/>
    </row>
    <row r="191" spans="23:29">
      <c r="W191" s="167"/>
      <c r="X191" s="167"/>
      <c r="Y191" s="167"/>
      <c r="Z191" s="167"/>
      <c r="AA191" s="167"/>
      <c r="AB191" s="189"/>
      <c r="AC191" s="168"/>
    </row>
    <row r="192" spans="23:29">
      <c r="W192" s="167"/>
      <c r="X192" s="167"/>
      <c r="Y192" s="167"/>
      <c r="Z192" s="167"/>
      <c r="AA192" s="167"/>
      <c r="AB192" s="189"/>
      <c r="AC192" s="168"/>
    </row>
    <row r="193" spans="23:29">
      <c r="W193" s="167"/>
      <c r="X193" s="167"/>
      <c r="Y193" s="167"/>
      <c r="Z193" s="167"/>
      <c r="AA193" s="167"/>
      <c r="AB193" s="189"/>
      <c r="AC193" s="168"/>
    </row>
    <row r="194" spans="23:29">
      <c r="W194" s="167"/>
      <c r="X194" s="167"/>
      <c r="Y194" s="167"/>
      <c r="Z194" s="167"/>
      <c r="AA194" s="167"/>
      <c r="AB194" s="189"/>
      <c r="AC194" s="168"/>
    </row>
    <row r="195" spans="23:29">
      <c r="W195" s="167"/>
      <c r="X195" s="167"/>
      <c r="Y195" s="167"/>
      <c r="Z195" s="167"/>
      <c r="AA195" s="167"/>
      <c r="AB195" s="189"/>
      <c r="AC195" s="168"/>
    </row>
    <row r="196" spans="23:29">
      <c r="W196" s="167"/>
      <c r="X196" s="167"/>
      <c r="Y196" s="167"/>
      <c r="Z196" s="167"/>
      <c r="AA196" s="167"/>
      <c r="AB196" s="189"/>
      <c r="AC196" s="168"/>
    </row>
    <row r="197" spans="23:29">
      <c r="W197" s="167"/>
      <c r="X197" s="167"/>
      <c r="Y197" s="167"/>
      <c r="Z197" s="167"/>
      <c r="AA197" s="167"/>
      <c r="AB197" s="189"/>
      <c r="AC197" s="168"/>
    </row>
  </sheetData>
  <sheetProtection algorithmName="SHA-512" hashValue="ldbgbD/j5/TGZqX2LpeOJVeGfcZiIqDay+CJnRd5jSSbgV7KspE4GBe2yv9E6vNYBUX0hUtUUH3cRlN861w6BQ==" saltValue="ADgr9tlhPBk+OnsaG4L51g==" spinCount="100000" sheet="1" objects="1" scenarios="1"/>
  <mergeCells count="180">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6:B28"/>
    <mergeCell ref="C26:C28"/>
    <mergeCell ref="D26:D28"/>
    <mergeCell ref="E26:E28"/>
    <mergeCell ref="F26:F28"/>
    <mergeCell ref="G26:G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M44:M46"/>
    <mergeCell ref="N44:N46"/>
    <mergeCell ref="P44:P46"/>
    <mergeCell ref="Q44:Q46"/>
    <mergeCell ref="B62:B64"/>
    <mergeCell ref="C62:C64"/>
    <mergeCell ref="D62:D64"/>
    <mergeCell ref="E62:E64"/>
    <mergeCell ref="F62:F64"/>
    <mergeCell ref="G62:G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M80:M82"/>
    <mergeCell ref="N80:N82"/>
    <mergeCell ref="P80:P82"/>
    <mergeCell ref="Q80:Q82"/>
    <mergeCell ref="Z83:Z84"/>
    <mergeCell ref="AB83:AB84"/>
    <mergeCell ref="E83:E84"/>
    <mergeCell ref="G83:G84"/>
    <mergeCell ref="L83:L84"/>
    <mergeCell ref="N83:N84"/>
    <mergeCell ref="S83:S84"/>
    <mergeCell ref="U83:U8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116"/>
  <sheetViews>
    <sheetView workbookViewId="0"/>
  </sheetViews>
  <sheetFormatPr defaultColWidth="9.33203125" defaultRowHeight="14.4"/>
  <cols>
    <col min="1" max="1" width="3.44140625" style="69" customWidth="1"/>
    <col min="2" max="9" width="9.33203125" style="69"/>
    <col min="10" max="10" width="3.44140625" style="69" customWidth="1"/>
    <col min="11" max="11" width="0" style="70" hidden="1" customWidth="1"/>
    <col min="12" max="18" width="0" style="69" hidden="1" customWidth="1"/>
    <col min="19" max="19" width="3.44140625" style="69" hidden="1" customWidth="1"/>
    <col min="20" max="27" width="9.33203125" style="69" hidden="1" customWidth="1"/>
    <col min="28" max="28" width="3.44140625" style="69" hidden="1" customWidth="1"/>
    <col min="29" max="36" width="9.33203125" style="69" hidden="1" customWidth="1"/>
    <col min="37" max="37" width="3.44140625" style="69" customWidth="1"/>
    <col min="38" max="47" width="9.33203125" style="69" customWidth="1"/>
    <col min="48" max="50" width="9.33203125" style="69"/>
    <col min="51" max="51" width="9.33203125" style="75"/>
    <col min="52" max="55" width="10" style="75" customWidth="1"/>
    <col min="56" max="16384" width="9.33203125" style="69"/>
  </cols>
  <sheetData>
    <row r="1" spans="2:56" s="68" customFormat="1" ht="35.25" customHeight="1" thickTop="1">
      <c r="B1" s="74" t="s">
        <v>117</v>
      </c>
      <c r="K1" s="410" t="s">
        <v>97</v>
      </c>
      <c r="L1" s="411"/>
      <c r="M1" s="411"/>
      <c r="N1" s="411"/>
      <c r="O1" s="411"/>
      <c r="P1" s="411"/>
      <c r="Q1" s="411"/>
      <c r="R1" s="411"/>
      <c r="S1" s="411"/>
      <c r="T1" s="411"/>
      <c r="U1" s="411"/>
      <c r="V1" s="411"/>
      <c r="W1" s="411"/>
      <c r="X1" s="412"/>
      <c r="AY1" s="74"/>
      <c r="AZ1" s="74"/>
      <c r="BA1" s="74"/>
      <c r="BB1" s="74"/>
      <c r="BC1" s="74"/>
    </row>
    <row r="2" spans="2:56" s="68" customFormat="1" ht="35.4">
      <c r="K2" s="413"/>
      <c r="L2" s="414"/>
      <c r="M2" s="414"/>
      <c r="N2" s="414"/>
      <c r="O2" s="414"/>
      <c r="P2" s="414"/>
      <c r="Q2" s="414"/>
      <c r="R2" s="414"/>
      <c r="S2" s="414"/>
      <c r="T2" s="414"/>
      <c r="U2" s="414"/>
      <c r="V2" s="414"/>
      <c r="W2" s="414"/>
      <c r="X2" s="415"/>
      <c r="AY2" s="74"/>
      <c r="AZ2" s="74"/>
      <c r="BA2" s="74"/>
      <c r="BB2" s="74"/>
      <c r="BC2" s="74"/>
    </row>
    <row r="3" spans="2:56" s="68" customFormat="1" ht="36" thickBot="1">
      <c r="K3" s="416"/>
      <c r="L3" s="417"/>
      <c r="M3" s="417"/>
      <c r="N3" s="417"/>
      <c r="O3" s="417"/>
      <c r="P3" s="417"/>
      <c r="Q3" s="417"/>
      <c r="R3" s="417"/>
      <c r="S3" s="417"/>
      <c r="T3" s="417"/>
      <c r="U3" s="417"/>
      <c r="V3" s="417"/>
      <c r="W3" s="417"/>
      <c r="X3" s="418"/>
      <c r="AY3" s="74"/>
      <c r="AZ3" s="74"/>
      <c r="BA3" s="74"/>
      <c r="BB3" s="74"/>
      <c r="BC3" s="74"/>
    </row>
    <row r="4" spans="2:56" ht="15" thickTop="1">
      <c r="N4" s="71" t="s">
        <v>90</v>
      </c>
      <c r="W4" s="71" t="s">
        <v>90</v>
      </c>
      <c r="AF4" s="71" t="s">
        <v>90</v>
      </c>
      <c r="AO4" s="71" t="s">
        <v>90</v>
      </c>
    </row>
    <row r="5" spans="2:56">
      <c r="AY5" s="76" t="s">
        <v>103</v>
      </c>
      <c r="AZ5" s="77"/>
      <c r="BA5" s="77"/>
      <c r="BB5" s="77"/>
      <c r="BC5" s="77"/>
      <c r="BD5" s="70"/>
    </row>
    <row r="6" spans="2:56">
      <c r="AY6" s="78"/>
      <c r="AZ6" s="79" t="s">
        <v>33</v>
      </c>
      <c r="BA6" s="79" t="s">
        <v>34</v>
      </c>
      <c r="BB6" s="79" t="s">
        <v>35</v>
      </c>
      <c r="BC6" s="79" t="s">
        <v>32</v>
      </c>
      <c r="BD6" s="70"/>
    </row>
    <row r="7" spans="2:56">
      <c r="AY7" s="80" t="s">
        <v>99</v>
      </c>
      <c r="AZ7" s="81">
        <f>'3a. % by Portfolio'!G5</f>
        <v>0.96551724137931028</v>
      </c>
      <c r="BA7" s="81">
        <f>'3a. % by Portfolio'!N5</f>
        <v>0.96969696969696972</v>
      </c>
      <c r="BB7" s="81">
        <f>'3a. % by Portfolio'!U5</f>
        <v>0.88888888888888895</v>
      </c>
      <c r="BC7" s="81">
        <f>'3a. % by Portfolio'!AB5</f>
        <v>0.97297297297297303</v>
      </c>
      <c r="BD7" s="70"/>
    </row>
    <row r="8" spans="2:56">
      <c r="L8" s="72"/>
      <c r="M8" s="72"/>
      <c r="AY8" s="80" t="s">
        <v>100</v>
      </c>
      <c r="AZ8" s="81">
        <f>'3a. % by Portfolio'!G7</f>
        <v>3.4482758620689655E-2</v>
      </c>
      <c r="BA8" s="81">
        <f>'3a. % by Portfolio'!N7</f>
        <v>3.0303030303030304E-2</v>
      </c>
      <c r="BB8" s="81">
        <f>'3a. % by Portfolio'!U7</f>
        <v>2.7777777777777776E-2</v>
      </c>
      <c r="BC8" s="81">
        <f>'3a. % by Portfolio'!AB7</f>
        <v>0</v>
      </c>
      <c r="BD8" s="70"/>
    </row>
    <row r="9" spans="2:56">
      <c r="L9" s="72"/>
      <c r="M9" s="72"/>
      <c r="AY9" s="80" t="s">
        <v>101</v>
      </c>
      <c r="AZ9" s="81">
        <f>'3a. % by Portfolio'!G10</f>
        <v>0</v>
      </c>
      <c r="BA9" s="81">
        <f>'3a. % by Portfolio'!N10</f>
        <v>0</v>
      </c>
      <c r="BB9" s="81">
        <f>'3a. % by Portfolio'!U10</f>
        <v>8.3333333333333329E-2</v>
      </c>
      <c r="BC9" s="81">
        <f>'3a. % by Portfolio'!AB10</f>
        <v>2.7027027027027029E-2</v>
      </c>
      <c r="BD9" s="70"/>
    </row>
    <row r="10" spans="2:56">
      <c r="L10" s="72"/>
      <c r="M10" s="72"/>
      <c r="AY10" s="78"/>
      <c r="AZ10" s="82"/>
      <c r="BA10" s="82"/>
      <c r="BB10" s="82"/>
      <c r="BC10" s="82"/>
      <c r="BD10" s="70"/>
    </row>
    <row r="11" spans="2:56">
      <c r="AY11" s="83"/>
      <c r="AZ11" s="84"/>
      <c r="BA11" s="84"/>
      <c r="BB11" s="84"/>
      <c r="BC11" s="84"/>
      <c r="BD11" s="70"/>
    </row>
    <row r="12" spans="2:56">
      <c r="AY12" s="83"/>
      <c r="AZ12" s="84"/>
      <c r="BA12" s="84"/>
      <c r="BB12" s="84"/>
      <c r="BC12" s="84"/>
      <c r="BD12" s="70"/>
    </row>
    <row r="13" spans="2:56">
      <c r="AY13" s="83"/>
      <c r="AZ13" s="84"/>
      <c r="BA13" s="84"/>
      <c r="BB13" s="84"/>
      <c r="BC13" s="84"/>
      <c r="BD13" s="70"/>
    </row>
    <row r="14" spans="2:56">
      <c r="AY14" s="77"/>
      <c r="AZ14" s="77"/>
      <c r="BA14" s="77"/>
      <c r="BB14" s="77"/>
      <c r="BC14" s="77"/>
      <c r="BD14" s="70"/>
    </row>
    <row r="15" spans="2:56">
      <c r="AY15" s="77"/>
      <c r="AZ15" s="77"/>
      <c r="BA15" s="77"/>
      <c r="BB15" s="77"/>
      <c r="BC15" s="77"/>
      <c r="BD15" s="70"/>
    </row>
    <row r="16" spans="2:56">
      <c r="AY16" s="77"/>
      <c r="AZ16" s="77"/>
      <c r="BA16" s="77"/>
      <c r="BB16" s="77"/>
      <c r="BC16" s="77"/>
      <c r="BD16" s="70"/>
    </row>
    <row r="17" spans="12:56">
      <c r="AY17" s="77"/>
      <c r="AZ17" s="77"/>
      <c r="BA17" s="77"/>
      <c r="BB17" s="77"/>
      <c r="BC17" s="77"/>
      <c r="BD17" s="70"/>
    </row>
    <row r="18" spans="12:56">
      <c r="AY18" s="77"/>
      <c r="AZ18" s="77"/>
      <c r="BA18" s="77"/>
      <c r="BB18" s="77"/>
      <c r="BC18" s="77"/>
      <c r="BD18" s="70"/>
    </row>
    <row r="19" spans="12:56">
      <c r="AY19" s="77"/>
      <c r="AZ19" s="77"/>
      <c r="BA19" s="77"/>
      <c r="BB19" s="77"/>
      <c r="BC19" s="77"/>
      <c r="BD19" s="70"/>
    </row>
    <row r="20" spans="12:56">
      <c r="N20" s="71" t="s">
        <v>90</v>
      </c>
      <c r="W20" s="71" t="s">
        <v>90</v>
      </c>
      <c r="AF20" s="71" t="s">
        <v>90</v>
      </c>
      <c r="AO20" s="71" t="s">
        <v>90</v>
      </c>
      <c r="AY20" s="77"/>
      <c r="AZ20" s="77"/>
      <c r="BA20" s="77"/>
      <c r="BB20" s="77"/>
      <c r="BC20" s="77"/>
      <c r="BD20" s="70"/>
    </row>
    <row r="21" spans="12:56">
      <c r="AY21" s="76" t="s">
        <v>113</v>
      </c>
      <c r="AZ21" s="77"/>
      <c r="BA21" s="77"/>
      <c r="BB21" s="77"/>
      <c r="BC21" s="77"/>
      <c r="BD21" s="70"/>
    </row>
    <row r="22" spans="12:56">
      <c r="AY22" s="78"/>
      <c r="AZ22" s="79" t="s">
        <v>33</v>
      </c>
      <c r="BA22" s="79" t="s">
        <v>34</v>
      </c>
      <c r="BB22" s="79" t="s">
        <v>35</v>
      </c>
      <c r="BC22" s="79" t="s">
        <v>32</v>
      </c>
      <c r="BD22" s="70"/>
    </row>
    <row r="23" spans="12:56">
      <c r="AY23" s="80" t="s">
        <v>99</v>
      </c>
      <c r="AZ23" s="81">
        <f>'3a. % by Portfolio'!G24</f>
        <v>0.96000000000000008</v>
      </c>
      <c r="BA23" s="81">
        <f>'3a. % by Portfolio'!N24</f>
        <v>0.92592592592592582</v>
      </c>
      <c r="BB23" s="81">
        <f>'3a. % by Portfolio'!U24</f>
        <v>0.94117647058823528</v>
      </c>
      <c r="BC23" s="81">
        <f>'3a. % by Portfolio'!AB24</f>
        <v>0.85714285714285721</v>
      </c>
      <c r="BD23" s="70"/>
    </row>
    <row r="24" spans="12:56">
      <c r="L24" s="72"/>
      <c r="M24" s="72"/>
      <c r="AY24" s="80" t="s">
        <v>100</v>
      </c>
      <c r="AZ24" s="81">
        <f>'3a. % by Portfolio'!G26</f>
        <v>0.04</v>
      </c>
      <c r="BA24" s="81">
        <f>'3a. % by Portfolio'!N26</f>
        <v>7.407407407407407E-2</v>
      </c>
      <c r="BB24" s="81">
        <f>'3a. % by Portfolio'!U26</f>
        <v>0</v>
      </c>
      <c r="BC24" s="81">
        <f>'3a. % by Portfolio'!AB26</f>
        <v>2.8571428571428571E-2</v>
      </c>
      <c r="BD24" s="70"/>
    </row>
    <row r="25" spans="12:56">
      <c r="L25" s="72"/>
      <c r="M25" s="72"/>
      <c r="AY25" s="80" t="s">
        <v>101</v>
      </c>
      <c r="AZ25" s="81">
        <f>'3a. % by Portfolio'!G29</f>
        <v>0</v>
      </c>
      <c r="BA25" s="81">
        <f>'3a. % by Portfolio'!N29</f>
        <v>0</v>
      </c>
      <c r="BB25" s="81">
        <f>'3a. % by Portfolio'!U29</f>
        <v>5.8823529411764705E-2</v>
      </c>
      <c r="BC25" s="81">
        <f>'3a. % by Portfolio'!AB29</f>
        <v>0.11428571428571428</v>
      </c>
      <c r="BD25" s="70"/>
    </row>
    <row r="26" spans="12:56">
      <c r="L26" s="72"/>
      <c r="M26" s="72"/>
      <c r="AY26" s="77"/>
      <c r="AZ26" s="77"/>
      <c r="BA26" s="77"/>
      <c r="BB26" s="77"/>
      <c r="BC26" s="77"/>
      <c r="BD26" s="70"/>
    </row>
    <row r="27" spans="12:56">
      <c r="AY27" s="83"/>
      <c r="AZ27" s="77"/>
      <c r="BA27" s="77"/>
      <c r="BB27" s="77"/>
      <c r="BC27" s="77"/>
      <c r="BD27" s="70"/>
    </row>
    <row r="28" spans="12:56">
      <c r="AY28" s="83"/>
      <c r="AZ28" s="77"/>
      <c r="BA28" s="77"/>
      <c r="BB28" s="77"/>
      <c r="BC28" s="77"/>
      <c r="BD28" s="70"/>
    </row>
    <row r="29" spans="12:56">
      <c r="AY29" s="83"/>
      <c r="AZ29" s="77"/>
      <c r="BA29" s="77"/>
      <c r="BB29" s="77"/>
      <c r="BC29" s="77"/>
      <c r="BD29" s="70"/>
    </row>
    <row r="30" spans="12:56">
      <c r="AY30" s="77"/>
      <c r="AZ30" s="77"/>
      <c r="BA30" s="77"/>
      <c r="BB30" s="77"/>
      <c r="BC30" s="77"/>
      <c r="BD30" s="70"/>
    </row>
    <row r="31" spans="12:56">
      <c r="AY31" s="77"/>
      <c r="AZ31" s="77"/>
      <c r="BA31" s="77"/>
      <c r="BB31" s="77"/>
      <c r="BC31" s="77"/>
      <c r="BD31" s="70"/>
    </row>
    <row r="32" spans="12:56">
      <c r="AY32" s="77"/>
      <c r="AZ32" s="77"/>
      <c r="BA32" s="77"/>
      <c r="BB32" s="77"/>
      <c r="BC32" s="77"/>
      <c r="BD32" s="70"/>
    </row>
    <row r="33" spans="11:56">
      <c r="AY33" s="77"/>
      <c r="AZ33" s="77"/>
      <c r="BA33" s="77"/>
      <c r="BB33" s="77"/>
      <c r="BC33" s="77"/>
      <c r="BD33" s="70"/>
    </row>
    <row r="34" spans="11:56">
      <c r="AY34" s="77"/>
      <c r="AZ34" s="77"/>
      <c r="BA34" s="77"/>
      <c r="BB34" s="77"/>
      <c r="BC34" s="77"/>
      <c r="BD34" s="70"/>
    </row>
    <row r="35" spans="11:56">
      <c r="AY35" s="77"/>
      <c r="AZ35" s="77"/>
      <c r="BA35" s="77"/>
      <c r="BB35" s="77"/>
      <c r="BC35" s="77"/>
      <c r="BD35" s="70"/>
    </row>
    <row r="36" spans="11:56">
      <c r="N36" s="71" t="s">
        <v>90</v>
      </c>
      <c r="W36" s="71" t="s">
        <v>90</v>
      </c>
      <c r="AF36" s="71" t="s">
        <v>90</v>
      </c>
      <c r="AO36" s="71" t="s">
        <v>90</v>
      </c>
      <c r="AY36" s="77"/>
      <c r="AZ36" s="77"/>
      <c r="BA36" s="77"/>
      <c r="BB36" s="77"/>
      <c r="BC36" s="77"/>
      <c r="BD36" s="70"/>
    </row>
    <row r="37" spans="11:56">
      <c r="AY37" s="76" t="s">
        <v>114</v>
      </c>
      <c r="AZ37" s="85"/>
      <c r="BA37" s="85"/>
      <c r="BB37" s="85"/>
      <c r="BC37" s="85"/>
      <c r="BD37" s="73"/>
    </row>
    <row r="38" spans="11:56">
      <c r="AY38" s="86"/>
      <c r="AZ38" s="79" t="s">
        <v>33</v>
      </c>
      <c r="BA38" s="79" t="s">
        <v>34</v>
      </c>
      <c r="BB38" s="79" t="s">
        <v>35</v>
      </c>
      <c r="BC38" s="79" t="s">
        <v>32</v>
      </c>
      <c r="BD38" s="73"/>
    </row>
    <row r="39" spans="11:56">
      <c r="AY39" s="80" t="s">
        <v>99</v>
      </c>
      <c r="AZ39" s="81">
        <f>'3a. % by Portfolio'!G42</f>
        <v>0.9</v>
      </c>
      <c r="BA39" s="81">
        <f>'3a. % by Portfolio'!N42</f>
        <v>0.93333333333333335</v>
      </c>
      <c r="BB39" s="81">
        <f>'3a. % by Portfolio'!U42</f>
        <v>0.94117647058823528</v>
      </c>
      <c r="BC39" s="81">
        <f>'3a. % by Portfolio'!AB42</f>
        <v>0.94444444444444442</v>
      </c>
      <c r="BD39" s="73"/>
    </row>
    <row r="40" spans="11:56">
      <c r="K40" s="72"/>
      <c r="L40" s="72"/>
      <c r="AY40" s="80" t="s">
        <v>100</v>
      </c>
      <c r="AZ40" s="81">
        <f>'3a. % by Portfolio'!G44</f>
        <v>0.1</v>
      </c>
      <c r="BA40" s="81">
        <f>'3a. % by Portfolio'!N44</f>
        <v>0</v>
      </c>
      <c r="BB40" s="81">
        <f>'3a. % by Portfolio'!U44</f>
        <v>0</v>
      </c>
      <c r="BC40" s="81">
        <f>'3a. % by Portfolio'!AB44</f>
        <v>5.5555555555555552E-2</v>
      </c>
      <c r="BD40" s="73"/>
    </row>
    <row r="41" spans="11:56">
      <c r="K41" s="72"/>
      <c r="L41" s="72"/>
      <c r="AY41" s="80" t="s">
        <v>101</v>
      </c>
      <c r="AZ41" s="81">
        <f>'3a. % by Portfolio'!G47</f>
        <v>0</v>
      </c>
      <c r="BA41" s="81">
        <f>'3a. % by Portfolio'!N47</f>
        <v>6.6666666666666666E-2</v>
      </c>
      <c r="BB41" s="81">
        <f>'3a. % by Portfolio'!U47</f>
        <v>5.8823529411764705E-2</v>
      </c>
      <c r="BC41" s="81">
        <f>'3a. % by Portfolio'!AB47</f>
        <v>0</v>
      </c>
      <c r="BD41" s="73"/>
    </row>
    <row r="42" spans="11:56">
      <c r="K42" s="72"/>
      <c r="L42" s="72"/>
      <c r="AY42" s="77"/>
      <c r="AZ42" s="77"/>
      <c r="BA42" s="77"/>
      <c r="BB42" s="77"/>
      <c r="BC42" s="77"/>
      <c r="BD42" s="70"/>
    </row>
    <row r="43" spans="11:56">
      <c r="AY43" s="83"/>
      <c r="AZ43" s="77"/>
      <c r="BA43" s="77"/>
      <c r="BB43" s="77"/>
      <c r="BC43" s="77"/>
      <c r="BD43" s="70"/>
    </row>
    <row r="44" spans="11:56">
      <c r="AY44" s="83"/>
      <c r="AZ44" s="77"/>
      <c r="BA44" s="77"/>
      <c r="BB44" s="77"/>
      <c r="BC44" s="77"/>
      <c r="BD44" s="70"/>
    </row>
    <row r="45" spans="11:56">
      <c r="AY45" s="83"/>
      <c r="AZ45" s="77"/>
      <c r="BA45" s="77"/>
      <c r="BB45" s="77"/>
      <c r="BC45" s="77"/>
      <c r="BD45" s="70"/>
    </row>
    <row r="46" spans="11:56">
      <c r="AY46" s="77"/>
      <c r="AZ46" s="77"/>
      <c r="BA46" s="77"/>
      <c r="BB46" s="77"/>
      <c r="BC46" s="77"/>
      <c r="BD46" s="70"/>
    </row>
    <row r="47" spans="11:56">
      <c r="AY47" s="77"/>
      <c r="AZ47" s="77"/>
      <c r="BA47" s="77"/>
      <c r="BB47" s="77"/>
      <c r="BC47" s="77"/>
      <c r="BD47" s="70"/>
    </row>
    <row r="48" spans="11:56">
      <c r="AY48" s="77"/>
      <c r="AZ48" s="77"/>
      <c r="BA48" s="77"/>
      <c r="BB48" s="77"/>
      <c r="BC48" s="77"/>
      <c r="BD48" s="70"/>
    </row>
    <row r="49" spans="12:56">
      <c r="AY49" s="77"/>
      <c r="AZ49" s="77"/>
      <c r="BA49" s="77"/>
      <c r="BB49" s="77"/>
      <c r="BC49" s="77"/>
      <c r="BD49" s="70"/>
    </row>
    <row r="50" spans="12:56">
      <c r="AY50" s="77"/>
      <c r="AZ50" s="77"/>
      <c r="BA50" s="77"/>
      <c r="BB50" s="77"/>
      <c r="BC50" s="77"/>
      <c r="BD50" s="70"/>
    </row>
    <row r="51" spans="12:56">
      <c r="AY51" s="77"/>
      <c r="AZ51" s="77"/>
      <c r="BA51" s="77"/>
      <c r="BB51" s="77"/>
      <c r="BC51" s="77"/>
      <c r="BD51" s="70"/>
    </row>
    <row r="52" spans="12:56">
      <c r="N52" s="71" t="s">
        <v>90</v>
      </c>
      <c r="W52" s="71" t="s">
        <v>90</v>
      </c>
      <c r="AF52" s="71" t="s">
        <v>90</v>
      </c>
      <c r="AO52" s="71" t="s">
        <v>90</v>
      </c>
      <c r="AY52" s="77"/>
      <c r="AZ52" s="77"/>
      <c r="BA52" s="77"/>
      <c r="BB52" s="77"/>
      <c r="BC52" s="77"/>
      <c r="BD52" s="70"/>
    </row>
    <row r="53" spans="12:56">
      <c r="AY53" s="76" t="s">
        <v>1063</v>
      </c>
      <c r="AZ53" s="85"/>
      <c r="BA53" s="85"/>
      <c r="BB53" s="85"/>
      <c r="BC53" s="85"/>
      <c r="BD53" s="70"/>
    </row>
    <row r="54" spans="12:56">
      <c r="AY54" s="86"/>
      <c r="AZ54" s="79" t="s">
        <v>33</v>
      </c>
      <c r="BA54" s="79" t="s">
        <v>34</v>
      </c>
      <c r="BB54" s="79" t="s">
        <v>35</v>
      </c>
      <c r="BC54" s="79" t="s">
        <v>32</v>
      </c>
      <c r="BD54" s="70"/>
    </row>
    <row r="55" spans="12:56">
      <c r="AY55" s="80" t="s">
        <v>99</v>
      </c>
      <c r="AZ55" s="81" t="e">
        <f>'3a. % by Portfolio'!G60</f>
        <v>#DIV/0!</v>
      </c>
      <c r="BA55" s="81" t="e">
        <f>'3a. % by Portfolio'!N60</f>
        <v>#DIV/0!</v>
      </c>
      <c r="BB55" s="81" t="e">
        <f>'3a. % by Portfolio'!U60</f>
        <v>#DIV/0!</v>
      </c>
      <c r="BC55" s="81">
        <f>'3a. % by Portfolio'!AB60</f>
        <v>1</v>
      </c>
      <c r="BD55" s="70"/>
    </row>
    <row r="56" spans="12:56">
      <c r="L56" s="72"/>
      <c r="M56" s="72"/>
      <c r="AY56" s="80" t="s">
        <v>100</v>
      </c>
      <c r="AZ56" s="81" t="e">
        <f>'3a. % by Portfolio'!G62</f>
        <v>#DIV/0!</v>
      </c>
      <c r="BA56" s="81" t="e">
        <f>'3a. % by Portfolio'!N62</f>
        <v>#DIV/0!</v>
      </c>
      <c r="BB56" s="81" t="e">
        <f>'3a. % by Portfolio'!U62</f>
        <v>#DIV/0!</v>
      </c>
      <c r="BC56" s="81">
        <f>'3a. % by Portfolio'!AB62</f>
        <v>0</v>
      </c>
      <c r="BD56" s="70"/>
    </row>
    <row r="57" spans="12:56">
      <c r="L57" s="72"/>
      <c r="M57" s="72"/>
      <c r="AY57" s="80" t="s">
        <v>101</v>
      </c>
      <c r="AZ57" s="81" t="e">
        <f>'3a. % by Portfolio'!G65</f>
        <v>#DIV/0!</v>
      </c>
      <c r="BA57" s="81" t="e">
        <f>'3a. % by Portfolio'!N65</f>
        <v>#DIV/0!</v>
      </c>
      <c r="BB57" s="81" t="e">
        <f>'3a. % by Portfolio'!U65</f>
        <v>#DIV/0!</v>
      </c>
      <c r="BC57" s="81">
        <f>'3a. % by Portfolio'!AB65</f>
        <v>0</v>
      </c>
      <c r="BD57" s="70"/>
    </row>
    <row r="58" spans="12:56">
      <c r="L58" s="72"/>
      <c r="M58" s="72"/>
      <c r="AY58" s="77"/>
      <c r="AZ58" s="77"/>
      <c r="BA58" s="77"/>
      <c r="BB58" s="77"/>
      <c r="BC58" s="77"/>
      <c r="BD58" s="70"/>
    </row>
    <row r="59" spans="12:56">
      <c r="AY59" s="83"/>
      <c r="AZ59" s="77"/>
      <c r="BA59" s="77"/>
      <c r="BB59" s="77"/>
      <c r="BC59" s="77"/>
      <c r="BD59" s="70"/>
    </row>
    <row r="60" spans="12:56">
      <c r="AY60" s="83"/>
      <c r="AZ60" s="77"/>
      <c r="BA60" s="77"/>
      <c r="BB60" s="77"/>
      <c r="BC60" s="77"/>
      <c r="BD60" s="70"/>
    </row>
    <row r="61" spans="12:56">
      <c r="AY61" s="83"/>
      <c r="AZ61" s="77"/>
      <c r="BA61" s="77"/>
      <c r="BB61" s="77"/>
      <c r="BC61" s="77"/>
      <c r="BD61" s="70"/>
    </row>
    <row r="62" spans="12:56">
      <c r="AY62" s="77"/>
      <c r="AZ62" s="77"/>
      <c r="BA62" s="77"/>
      <c r="BB62" s="77"/>
      <c r="BC62" s="77"/>
      <c r="BD62" s="70"/>
    </row>
    <row r="63" spans="12:56">
      <c r="AY63" s="77"/>
      <c r="AZ63" s="77"/>
      <c r="BA63" s="77"/>
      <c r="BB63" s="77"/>
      <c r="BC63" s="77"/>
      <c r="BD63" s="70"/>
    </row>
    <row r="64" spans="12:56">
      <c r="AY64" s="77"/>
      <c r="AZ64" s="77"/>
      <c r="BA64" s="77"/>
      <c r="BB64" s="77"/>
      <c r="BC64" s="77"/>
      <c r="BD64" s="70"/>
    </row>
    <row r="65" spans="14:56">
      <c r="AY65" s="77"/>
      <c r="AZ65" s="77"/>
      <c r="BA65" s="77"/>
      <c r="BB65" s="77"/>
      <c r="BC65" s="77"/>
      <c r="BD65" s="70"/>
    </row>
    <row r="66" spans="14:56">
      <c r="AY66" s="77"/>
      <c r="AZ66" s="77"/>
      <c r="BA66" s="77"/>
      <c r="BB66" s="77"/>
      <c r="BC66" s="77"/>
      <c r="BD66" s="70"/>
    </row>
    <row r="68" spans="14:56">
      <c r="N68" s="71" t="s">
        <v>90</v>
      </c>
      <c r="W68" s="71" t="s">
        <v>90</v>
      </c>
      <c r="AF68" s="71" t="s">
        <v>90</v>
      </c>
      <c r="AO68" s="71" t="s">
        <v>90</v>
      </c>
      <c r="AY68" s="77"/>
      <c r="AZ68" s="77"/>
      <c r="BA68" s="77"/>
      <c r="BB68" s="77"/>
      <c r="BC68" s="77"/>
      <c r="BD68" s="70"/>
    </row>
    <row r="69" spans="14:56">
      <c r="AY69" s="76" t="s">
        <v>116</v>
      </c>
      <c r="AZ69" s="85"/>
      <c r="BA69" s="85"/>
      <c r="BB69" s="85"/>
      <c r="BC69" s="85"/>
    </row>
    <row r="70" spans="14:56">
      <c r="AY70" s="86"/>
      <c r="AZ70" s="79" t="s">
        <v>33</v>
      </c>
      <c r="BA70" s="79" t="s">
        <v>34</v>
      </c>
      <c r="BB70" s="79" t="s">
        <v>35</v>
      </c>
      <c r="BC70" s="79" t="s">
        <v>32</v>
      </c>
    </row>
    <row r="71" spans="14:56">
      <c r="AY71" s="80" t="s">
        <v>99</v>
      </c>
      <c r="AZ71" s="81">
        <f>'3a. % by Portfolio'!G78</f>
        <v>1</v>
      </c>
      <c r="BA71" s="81">
        <f>'3a. % by Portfolio'!N78</f>
        <v>0.94736842105263153</v>
      </c>
      <c r="BB71" s="81">
        <f>'3a. % by Portfolio'!U78</f>
        <v>0.94736842105263153</v>
      </c>
      <c r="BC71" s="81">
        <f>'3a. % by Portfolio'!AB78</f>
        <v>1</v>
      </c>
    </row>
    <row r="72" spans="14:56">
      <c r="AY72" s="80" t="s">
        <v>100</v>
      </c>
      <c r="AZ72" s="81">
        <f>'3a. % by Portfolio'!G80</f>
        <v>0</v>
      </c>
      <c r="BA72" s="81">
        <f>'3a. % by Portfolio'!N80</f>
        <v>5.2631578947368418E-2</v>
      </c>
      <c r="BB72" s="81">
        <f>'3a. % by Portfolio'!U80</f>
        <v>0</v>
      </c>
      <c r="BC72" s="81">
        <f>'3a. % by Portfolio'!AB80</f>
        <v>0</v>
      </c>
    </row>
    <row r="73" spans="14:56">
      <c r="AY73" s="80" t="s">
        <v>101</v>
      </c>
      <c r="AZ73" s="81">
        <f>'3a. % by Portfolio'!G83</f>
        <v>0</v>
      </c>
      <c r="BA73" s="81">
        <f>'3a. % by Portfolio'!N83</f>
        <v>0</v>
      </c>
      <c r="BB73" s="81">
        <f>'3a. % by Portfolio'!U83</f>
        <v>5.2631578947368418E-2</v>
      </c>
      <c r="BC73" s="81">
        <f>'3a. % by Portfolio'!AB83</f>
        <v>0</v>
      </c>
    </row>
    <row r="84" spans="14:56">
      <c r="N84" s="71" t="s">
        <v>90</v>
      </c>
      <c r="W84" s="71" t="s">
        <v>90</v>
      </c>
      <c r="AF84" s="71" t="s">
        <v>90</v>
      </c>
      <c r="AO84" s="71" t="s">
        <v>90</v>
      </c>
    </row>
    <row r="85" spans="14:56">
      <c r="AY85" s="76" t="s">
        <v>104</v>
      </c>
      <c r="AZ85" s="85"/>
      <c r="BA85" s="85"/>
      <c r="BB85" s="85"/>
      <c r="BC85" s="85"/>
    </row>
    <row r="86" spans="14:56">
      <c r="AY86" s="86"/>
      <c r="AZ86" s="79" t="s">
        <v>33</v>
      </c>
      <c r="BA86" s="79" t="s">
        <v>34</v>
      </c>
      <c r="BB86" s="79" t="s">
        <v>35</v>
      </c>
      <c r="BC86" s="79" t="s">
        <v>32</v>
      </c>
    </row>
    <row r="87" spans="14:56">
      <c r="AY87" s="80" t="s">
        <v>99</v>
      </c>
      <c r="AZ87" s="81">
        <f>'3a. % by Portfolio'!G97</f>
        <v>0</v>
      </c>
      <c r="BA87" s="81">
        <f>'3a. % by Portfolio'!N97</f>
        <v>0</v>
      </c>
      <c r="BB87" s="81">
        <f>'3a. % by Portfolio'!U97</f>
        <v>0</v>
      </c>
      <c r="BC87" s="81">
        <f>'3a. % by Portfolio'!AB97</f>
        <v>0</v>
      </c>
    </row>
    <row r="88" spans="14:56">
      <c r="AY88" s="80" t="s">
        <v>100</v>
      </c>
      <c r="AZ88" s="81">
        <f>'3a. % by Portfolio'!G100</f>
        <v>0</v>
      </c>
      <c r="BA88" s="81">
        <f>'3a. % by Portfolio'!N100</f>
        <v>0</v>
      </c>
      <c r="BB88" s="81">
        <f>'3a. % by Portfolio'!U100</f>
        <v>0</v>
      </c>
      <c r="BC88" s="81">
        <f>'3a. % by Portfolio'!AB100</f>
        <v>0</v>
      </c>
    </row>
    <row r="89" spans="14:56">
      <c r="AY89" s="80" t="s">
        <v>101</v>
      </c>
      <c r="AZ89" s="81">
        <f>'3a. % by Portfolio'!G104</f>
        <v>0</v>
      </c>
      <c r="BA89" s="81">
        <f>'3a. % by Portfolio'!N104</f>
        <v>0</v>
      </c>
      <c r="BB89" s="81">
        <f>'3a. % by Portfolio'!U104</f>
        <v>0</v>
      </c>
      <c r="BC89" s="81">
        <f>'3a. % by Portfolio'!AB104</f>
        <v>0</v>
      </c>
    </row>
    <row r="95" spans="14:56">
      <c r="AY95" s="87"/>
      <c r="AZ95" s="87"/>
      <c r="BA95" s="87"/>
      <c r="BB95" s="87"/>
      <c r="BC95" s="87"/>
      <c r="BD95" s="88"/>
    </row>
    <row r="96" spans="14:56">
      <c r="AY96" s="87"/>
      <c r="AZ96" s="87"/>
      <c r="BA96" s="87"/>
      <c r="BB96" s="87"/>
      <c r="BC96" s="87"/>
      <c r="BD96" s="88"/>
    </row>
    <row r="97" spans="14:56">
      <c r="AY97" s="87"/>
      <c r="AZ97" s="87"/>
      <c r="BA97" s="87"/>
      <c r="BB97" s="87"/>
      <c r="BC97" s="87"/>
      <c r="BD97" s="88"/>
    </row>
    <row r="98" spans="14:56">
      <c r="AY98" s="87"/>
      <c r="AZ98" s="87"/>
      <c r="BA98" s="87"/>
      <c r="BB98" s="87"/>
      <c r="BC98" s="87"/>
      <c r="BD98" s="88"/>
    </row>
    <row r="99" spans="14:56">
      <c r="AY99" s="87"/>
      <c r="AZ99" s="87"/>
      <c r="BA99" s="87"/>
      <c r="BB99" s="87"/>
      <c r="BC99" s="87"/>
      <c r="BD99" s="88"/>
    </row>
    <row r="100" spans="14:56">
      <c r="N100" s="71" t="s">
        <v>90</v>
      </c>
      <c r="W100" s="71" t="s">
        <v>90</v>
      </c>
      <c r="AF100" s="71" t="s">
        <v>90</v>
      </c>
      <c r="AO100" s="71" t="s">
        <v>90</v>
      </c>
      <c r="AY100" s="87"/>
      <c r="AZ100" s="87"/>
      <c r="BA100" s="87"/>
      <c r="BB100" s="87"/>
      <c r="BC100" s="87"/>
      <c r="BD100" s="88"/>
    </row>
    <row r="101" spans="14:56">
      <c r="AY101" s="89"/>
      <c r="AZ101" s="86"/>
      <c r="BA101" s="86"/>
      <c r="BB101" s="86"/>
      <c r="BC101" s="86"/>
      <c r="BD101" s="88"/>
    </row>
    <row r="102" spans="14:56">
      <c r="AY102" s="86"/>
      <c r="AZ102" s="82"/>
      <c r="BA102" s="82"/>
      <c r="BB102" s="82"/>
      <c r="BC102" s="82"/>
      <c r="BD102" s="88"/>
    </row>
    <row r="103" spans="14:56">
      <c r="AY103" s="86"/>
      <c r="AZ103" s="84"/>
      <c r="BA103" s="84"/>
      <c r="BB103" s="84"/>
      <c r="BC103" s="84"/>
      <c r="BD103" s="88"/>
    </row>
    <row r="104" spans="14:56">
      <c r="AY104" s="86"/>
      <c r="AZ104" s="84"/>
      <c r="BA104" s="84"/>
      <c r="BB104" s="84"/>
      <c r="BC104" s="84"/>
      <c r="BD104" s="88"/>
    </row>
    <row r="105" spans="14:56">
      <c r="AY105" s="86"/>
      <c r="AZ105" s="84"/>
      <c r="BA105" s="84"/>
      <c r="BB105" s="84"/>
      <c r="BC105" s="84"/>
      <c r="BD105" s="88"/>
    </row>
    <row r="106" spans="14:56">
      <c r="AY106" s="87"/>
      <c r="AZ106" s="87"/>
      <c r="BA106" s="87"/>
      <c r="BB106" s="87"/>
      <c r="BC106" s="87"/>
      <c r="BD106" s="88"/>
    </row>
    <row r="116" spans="14:41">
      <c r="N116" s="71" t="s">
        <v>90</v>
      </c>
      <c r="W116" s="71" t="s">
        <v>90</v>
      </c>
      <c r="AF116" s="71" t="s">
        <v>90</v>
      </c>
      <c r="AO116" s="71" t="s">
        <v>90</v>
      </c>
    </row>
  </sheetData>
  <mergeCells count="1">
    <mergeCell ref="K1:X3"/>
  </mergeCells>
  <hyperlinks>
    <hyperlink ref="W4" location="INDEX!A1" display="Back to index"/>
    <hyperlink ref="AF4" location="INDEX!A1" display="Back to index"/>
    <hyperlink ref="AO4" location="INDEX!A1" display="Back to index"/>
    <hyperlink ref="AO20" location="INDEX!A1" display="Back to index"/>
    <hyperlink ref="AO36" location="INDEX!A1" display="Back to index"/>
    <hyperlink ref="AF36" location="INDEX!A1" display="Back to index"/>
    <hyperlink ref="W36" location="INDEX!A1" display="Back to index"/>
    <hyperlink ref="W20" location="INDEX!A1" display="Back to index"/>
    <hyperlink ref="AF20" location="INDEX!A1" display="Back to index"/>
    <hyperlink ref="W52" location="INDEX!A1" display="Back to index"/>
    <hyperlink ref="AF52" location="INDEX!A1" display="Back to index"/>
    <hyperlink ref="AO52" location="INDEX!A1" display="Back to index"/>
    <hyperlink ref="W68" location="INDEX!A1" display="Back to index"/>
    <hyperlink ref="AF68" location="INDEX!A1" display="Back to index"/>
    <hyperlink ref="AO68" location="INDEX!A1" display="Back to index"/>
    <hyperlink ref="N4" location="INDEX!A1" display="Back to index"/>
    <hyperlink ref="N20" location="INDEX!A1" display="Back to index"/>
    <hyperlink ref="N36" location="INDEX!A1" display="Back to index"/>
    <hyperlink ref="N52" location="INDEX!A1" display="Back to index"/>
    <hyperlink ref="N68" location="INDEX!A1" display="Back to index"/>
    <hyperlink ref="N84" location="INDEX!A1" display="Back to index"/>
    <hyperlink ref="W84" location="INDEX!A1" display="Back to index"/>
    <hyperlink ref="AF84" location="INDEX!A1" display="Back to index"/>
    <hyperlink ref="AO84" location="INDEX!A1" display="Back to index"/>
    <hyperlink ref="N100" location="INDEX!A1" display="Back to index"/>
    <hyperlink ref="W100" location="INDEX!A1" display="Back to index"/>
    <hyperlink ref="AF100" location="INDEX!A1" display="Back to index"/>
    <hyperlink ref="AO100" location="INDEX!A1" display="Back to index"/>
    <hyperlink ref="N116" location="INDEX!A1" display="Back to index"/>
    <hyperlink ref="W116" location="INDEX!A1" display="Back to index"/>
    <hyperlink ref="AF116" location="INDEX!A1" display="Back to index"/>
    <hyperlink ref="AO116" location="INDEX!A1" display="Back to i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Monica Henchcliffe</cp:lastModifiedBy>
  <cp:lastPrinted>2020-07-14T08:16:49Z</cp:lastPrinted>
  <dcterms:created xsi:type="dcterms:W3CDTF">2019-02-13T13:28:16Z</dcterms:created>
  <dcterms:modified xsi:type="dcterms:W3CDTF">2022-06-13T14:28:02Z</dcterms:modified>
</cp:coreProperties>
</file>